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https://goudappelgroep-my.sharepoint.com/personal/gjwolters_goudappel_nl/Documents/Documenten/010474 Looptool/"/>
    </mc:Choice>
  </mc:AlternateContent>
  <xr:revisionPtr revIDLastSave="9" documentId="8_{66035F33-F719-4012-A38D-F9CBD5A67FD8}" xr6:coauthVersionLast="47" xr6:coauthVersionMax="47" xr10:uidLastSave="{D4889F36-47B8-49EF-AF5B-04D79D6465A3}"/>
  <bookViews>
    <workbookView xWindow="-120" yWindow="-120" windowWidth="29040" windowHeight="15840" xr2:uid="{4D30265D-1043-49B4-8362-688F37427ADF}"/>
  </bookViews>
  <sheets>
    <sheet name="Anleitung" sheetId="8" r:id="rId1"/>
    <sheet name="Eingabeblatt" sheetId="1" r:id="rId2"/>
    <sheet name="Werkblad" sheetId="2" state="veryHidden" r:id="rId3"/>
    <sheet name="Res" sheetId="4" state="veryHidden" r:id="rId4"/>
    <sheet name="Standaardtekst" sheetId="7" state="veryHidden" r:id="rId5"/>
    <sheet name="Ergebnis" sheetId="6" r:id="rId6"/>
  </sheets>
  <definedNames>
    <definedName name="_xlnm._FilterDatabase" localSheetId="1" hidden="1">Eingabeblatt!#REF!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9" i="1" l="1"/>
  <c r="H51" i="1"/>
  <c r="C114" i="1"/>
  <c r="C103" i="1"/>
  <c r="C41" i="1"/>
  <c r="B22" i="6"/>
  <c r="B2" i="6"/>
  <c r="C60" i="1"/>
  <c r="G46" i="1"/>
  <c r="C47" i="1"/>
  <c r="C89" i="1"/>
  <c r="C122" i="1"/>
  <c r="C120" i="1"/>
  <c r="C118" i="1"/>
  <c r="C116" i="1"/>
  <c r="C100" i="1"/>
  <c r="C98" i="1"/>
  <c r="C96" i="1"/>
  <c r="C94" i="1"/>
  <c r="C92" i="1"/>
  <c r="C85" i="1"/>
  <c r="C83" i="1"/>
  <c r="C71" i="1"/>
  <c r="C58" i="1"/>
  <c r="C56" i="1"/>
  <c r="C54" i="1"/>
  <c r="C51" i="1"/>
  <c r="C49" i="1"/>
  <c r="C45" i="1"/>
  <c r="C43" i="1"/>
  <c r="C14" i="1"/>
  <c r="C37" i="1"/>
  <c r="C25" i="1"/>
  <c r="C12" i="1"/>
  <c r="C9" i="1"/>
  <c r="C7" i="1"/>
  <c r="C5" i="1"/>
  <c r="D158" i="2" l="1"/>
  <c r="J158" i="2" l="1"/>
  <c r="P158" i="2" s="1"/>
  <c r="K158" i="2" l="1"/>
  <c r="L158" i="2"/>
  <c r="M158" i="2"/>
  <c r="D11" i="2"/>
  <c r="D4" i="2"/>
  <c r="D26" i="2"/>
  <c r="J26" i="2" s="1"/>
  <c r="D23" i="2"/>
  <c r="J23" i="2" s="1"/>
  <c r="D19" i="2"/>
  <c r="J19" i="2" s="1"/>
  <c r="P19" i="2" s="1"/>
  <c r="L26" i="2" l="1"/>
  <c r="P26" i="2"/>
  <c r="K23" i="2"/>
  <c r="P23" i="2"/>
  <c r="L19" i="2"/>
  <c r="M19" i="2"/>
  <c r="K19" i="2"/>
  <c r="M26" i="2"/>
  <c r="K26" i="2"/>
  <c r="L23" i="2"/>
  <c r="M23" i="2"/>
  <c r="D164" i="2"/>
  <c r="J164" i="2" s="1"/>
  <c r="P164" i="2" s="1"/>
  <c r="D152" i="2"/>
  <c r="J152" i="2" s="1"/>
  <c r="P152" i="2" s="1"/>
  <c r="D146" i="2"/>
  <c r="J146" i="2" s="1"/>
  <c r="P146" i="2" s="1"/>
  <c r="D142" i="2"/>
  <c r="J142" i="2" s="1"/>
  <c r="P142" i="2" s="1"/>
  <c r="D136" i="2"/>
  <c r="J136" i="2" s="1"/>
  <c r="P136" i="2" s="1"/>
  <c r="D131" i="2"/>
  <c r="J131" i="2" s="1"/>
  <c r="P131" i="2" s="1"/>
  <c r="D125" i="2"/>
  <c r="J125" i="2" s="1"/>
  <c r="P125" i="2" s="1"/>
  <c r="D119" i="2"/>
  <c r="J119" i="2" s="1"/>
  <c r="P119" i="2" s="1"/>
  <c r="D113" i="2"/>
  <c r="J113" i="2" s="1"/>
  <c r="P113" i="2" s="1"/>
  <c r="D106" i="2"/>
  <c r="J106" i="2" s="1"/>
  <c r="P106" i="2" s="1"/>
  <c r="D100" i="2"/>
  <c r="J100" i="2" s="1"/>
  <c r="P100" i="2" s="1"/>
  <c r="D92" i="2"/>
  <c r="J92" i="2" s="1"/>
  <c r="P92" i="2" s="1"/>
  <c r="D86" i="2"/>
  <c r="J86" i="2" s="1"/>
  <c r="P86" i="2" s="1"/>
  <c r="D82" i="2"/>
  <c r="J82" i="2" s="1"/>
  <c r="P82" i="2" s="1"/>
  <c r="D78" i="2"/>
  <c r="J78" i="2" s="1"/>
  <c r="P78" i="2" s="1"/>
  <c r="D74" i="2"/>
  <c r="J74" i="2" s="1"/>
  <c r="D68" i="2"/>
  <c r="J68" i="2" s="1"/>
  <c r="D61" i="2"/>
  <c r="J61" i="2" s="1"/>
  <c r="P61" i="2" s="1"/>
  <c r="D57" i="2"/>
  <c r="J57" i="2" s="1"/>
  <c r="P57" i="2" s="1"/>
  <c r="D53" i="2"/>
  <c r="J53" i="2" s="1"/>
  <c r="D49" i="2"/>
  <c r="J49" i="2" s="1"/>
  <c r="D45" i="2"/>
  <c r="J45" i="2" s="1"/>
  <c r="D41" i="2"/>
  <c r="J41" i="2" s="1"/>
  <c r="D35" i="2"/>
  <c r="J35" i="2" s="1"/>
  <c r="P35" i="2" s="1"/>
  <c r="D29" i="2"/>
  <c r="J29" i="2" s="1"/>
  <c r="P29" i="2" s="1"/>
  <c r="D13" i="2"/>
  <c r="J13" i="2" s="1"/>
  <c r="D7" i="2"/>
  <c r="J7" i="2" s="1"/>
  <c r="P7" i="2" s="1"/>
  <c r="D87" i="1"/>
  <c r="D98" i="2" s="1"/>
  <c r="P74" i="2" l="1"/>
  <c r="K74" i="2"/>
  <c r="M74" i="2" s="1"/>
  <c r="K68" i="2"/>
  <c r="P68" i="2"/>
  <c r="L53" i="2"/>
  <c r="P53" i="2"/>
  <c r="M49" i="2"/>
  <c r="P49" i="2"/>
  <c r="M45" i="2"/>
  <c r="P45" i="2"/>
  <c r="M41" i="2"/>
  <c r="P41" i="2"/>
  <c r="K13" i="2"/>
  <c r="P13" i="2"/>
  <c r="P171" i="2"/>
  <c r="L61" i="2"/>
  <c r="M61" i="2"/>
  <c r="K61" i="2"/>
  <c r="L29" i="2"/>
  <c r="M29" i="2"/>
  <c r="K29" i="2"/>
  <c r="K86" i="2"/>
  <c r="M86" i="2" s="1"/>
  <c r="M13" i="2"/>
  <c r="L13" i="2"/>
  <c r="M35" i="2"/>
  <c r="K35" i="2"/>
  <c r="K45" i="2"/>
  <c r="L45" i="2"/>
  <c r="K49" i="2"/>
  <c r="L49" i="2"/>
  <c r="K53" i="2"/>
  <c r="M53" i="2"/>
  <c r="M152" i="2"/>
  <c r="L152" i="2"/>
  <c r="K152" i="2"/>
  <c r="M164" i="2"/>
  <c r="L164" i="2"/>
  <c r="K164" i="2"/>
  <c r="M100" i="2"/>
  <c r="L100" i="2"/>
  <c r="K100" i="2"/>
  <c r="M57" i="2"/>
  <c r="L57" i="2"/>
  <c r="K57" i="2"/>
  <c r="M113" i="2"/>
  <c r="L113" i="2"/>
  <c r="K113" i="2"/>
  <c r="K119" i="2"/>
  <c r="L119" i="2"/>
  <c r="M119" i="2"/>
  <c r="L125" i="2"/>
  <c r="M125" i="2"/>
  <c r="K125" i="2"/>
  <c r="M131" i="2"/>
  <c r="L131" i="2"/>
  <c r="K131" i="2"/>
  <c r="M136" i="2"/>
  <c r="L136" i="2"/>
  <c r="K136" i="2"/>
  <c r="M142" i="2"/>
  <c r="L142" i="2"/>
  <c r="K142" i="2"/>
  <c r="L146" i="2"/>
  <c r="M146" i="2"/>
  <c r="K146" i="2"/>
  <c r="L68" i="2"/>
  <c r="L35" i="2"/>
  <c r="K41" i="2"/>
  <c r="L41" i="2"/>
  <c r="M68" i="2"/>
  <c r="K175" i="2" l="1"/>
  <c r="M106" i="2"/>
  <c r="M174" i="2" s="1"/>
  <c r="L86" i="2"/>
  <c r="K171" i="2"/>
  <c r="K106" i="2"/>
  <c r="K174" i="2" s="1"/>
  <c r="L175" i="2"/>
  <c r="M175" i="2"/>
  <c r="L98" i="2"/>
  <c r="M98" i="2"/>
  <c r="M173" i="2" s="1"/>
  <c r="L74" i="2"/>
  <c r="K98" i="2"/>
  <c r="K173" i="2" s="1"/>
  <c r="L106" i="2"/>
  <c r="L172" i="2" s="1"/>
  <c r="M172" i="2" l="1"/>
  <c r="K172" i="2"/>
  <c r="N172" i="2" s="1"/>
  <c r="L173" i="2"/>
  <c r="L171" i="2"/>
  <c r="M171" i="2"/>
  <c r="N175" i="2"/>
  <c r="N173" i="2"/>
  <c r="L174" i="2"/>
  <c r="N174" i="2" s="1"/>
  <c r="J6" i="7" s="1"/>
  <c r="Z47" i="6" s="1"/>
  <c r="J7" i="7" l="1"/>
  <c r="Z58" i="6" s="1"/>
  <c r="J5" i="7"/>
  <c r="Z39" i="6" s="1"/>
  <c r="J4" i="7"/>
  <c r="Z23" i="6" s="1"/>
  <c r="N171" i="2"/>
  <c r="J3" i="7" s="1"/>
  <c r="Z12" i="6" s="1"/>
</calcChain>
</file>

<file path=xl/sharedStrings.xml><?xml version="1.0" encoding="utf-8"?>
<sst xmlns="http://schemas.openxmlformats.org/spreadsheetml/2006/main" count="466" uniqueCount="334">
  <si>
    <t>Selecteer wat van toepassing is:</t>
  </si>
  <si>
    <t>0.1</t>
  </si>
  <si>
    <t>1.1</t>
  </si>
  <si>
    <t>In deze wijk lopen mensen over het algemeen…</t>
  </si>
  <si>
    <t>1.2.1</t>
  </si>
  <si>
    <t>1.2.2</t>
  </si>
  <si>
    <t>Fundament</t>
  </si>
  <si>
    <t>2.1.1</t>
  </si>
  <si>
    <t>2.1.2</t>
  </si>
  <si>
    <t>Toegankelijk</t>
  </si>
  <si>
    <t>3.1.1</t>
  </si>
  <si>
    <t>3.2</t>
  </si>
  <si>
    <t>4.1</t>
  </si>
  <si>
    <t>In deze wijk is de vrije doorloopbreedte op het voetpad over het algemeen…</t>
  </si>
  <si>
    <t>4.2</t>
  </si>
  <si>
    <t>4.3</t>
  </si>
  <si>
    <t>Comfort</t>
  </si>
  <si>
    <t>4.4.1</t>
  </si>
  <si>
    <t>In deze wijk is het algemene geluidniveau vergelijkbaar met…</t>
  </si>
  <si>
    <t>4.4.2</t>
  </si>
  <si>
    <t>In deze wijk is het algemene geurniveau vergelijkbaar met…</t>
  </si>
  <si>
    <t>Aantrekkelijk</t>
  </si>
  <si>
    <t>In deze wijk lopen mensen over…</t>
  </si>
  <si>
    <t>2.2.1</t>
  </si>
  <si>
    <t>2.2.2</t>
  </si>
  <si>
    <t>Zijn er herkenningspunten in de wijk aanwezig?</t>
  </si>
  <si>
    <t>Zijn er straatnaambordjes aanwezig in deze wijk?</t>
  </si>
  <si>
    <t>Ja</t>
  </si>
  <si>
    <t>Is er bewegwijzering aanwezig?</t>
  </si>
  <si>
    <t>3.1.2</t>
  </si>
  <si>
    <t>3.3</t>
  </si>
  <si>
    <t>De voetgangers kruisingen in deze wijk zijn voornamelijk…</t>
  </si>
  <si>
    <t>De maximum snelheid in de wijk is…</t>
  </si>
  <si>
    <t xml:space="preserve"> </t>
  </si>
  <si>
    <t>Koppeling met vraag 1.1</t>
  </si>
  <si>
    <t>De sociale veiligheid in deze wijk wordt beoordeeld als…</t>
  </si>
  <si>
    <t>Voorwaardelijk vraag, antwoord op 2.1.1 = 0 dan deze vraag niet beantwoorden</t>
  </si>
  <si>
    <t>5.1.1</t>
  </si>
  <si>
    <t>5.1.2</t>
  </si>
  <si>
    <t>5.2</t>
  </si>
  <si>
    <t>De afwisseling van de omgeving in deze wijk is…</t>
  </si>
  <si>
    <t>5.4</t>
  </si>
  <si>
    <t>2.2.3</t>
  </si>
  <si>
    <t>Controlevraag</t>
  </si>
  <si>
    <t xml:space="preserve">Dit is geen score vraag, afhankelijk van deze vraag wordt de score bepaald aan de hand van A, B of C in onderstaande kolommen </t>
  </si>
  <si>
    <t>A</t>
  </si>
  <si>
    <t>B</t>
  </si>
  <si>
    <t>C</t>
  </si>
  <si>
    <t>De gemiddelde omloopfactor binnen de wijk is … [… vult zichzelf vanzelf in op basis van onderstaande]</t>
  </si>
  <si>
    <t>De exacte loopafstand volgens Google Maps is _____ meter</t>
  </si>
  <si>
    <t>De hemelsbrede loopafstand volgens Google Maps is ______ meter</t>
  </si>
  <si>
    <t>[antwoord … = exacte loopafstand / hemelsbrede afstand]</t>
  </si>
  <si>
    <t>Ik wil de beloopbaarheid inzichtelijk maken van…</t>
  </si>
  <si>
    <t>In dit gebied zijn de voetpaden…</t>
  </si>
  <si>
    <t>1.3.1</t>
  </si>
  <si>
    <t>1.3.2</t>
  </si>
  <si>
    <t>Als alle vragen 'nee' = 1</t>
  </si>
  <si>
    <t>Als alle vragen 'ja' = 5</t>
  </si>
  <si>
    <t>Als alleen vraag 2.2.3 'nee' = 4</t>
  </si>
  <si>
    <t>Als alleen 2.2.1 is ja en rest nee= 3</t>
  </si>
  <si>
    <t>Als alleen 2.2.2 is ja en rest nee= 2</t>
  </si>
  <si>
    <t>Als 2.2.1 is nee en één of beide andere ja = 2</t>
  </si>
  <si>
    <t>Als A4 = 4 (ongeacht snelheid)</t>
  </si>
  <si>
    <t>Als A5 = 5 (ongeacht snelheid)</t>
  </si>
  <si>
    <t xml:space="preserve">Als A3 + (B4 of B5) = 4 </t>
  </si>
  <si>
    <t>Als A3 + B3 = 3</t>
  </si>
  <si>
    <t xml:space="preserve">Als A1 + B3 = 2 </t>
  </si>
  <si>
    <t>Als A1 + B4 of B5 = 3</t>
  </si>
  <si>
    <t>Als A3 + B1 of B2 = 2</t>
  </si>
  <si>
    <t>Als A2 = 2 (ongeacht snelheid)</t>
  </si>
  <si>
    <t>Als A1 + B1 of B2 = 1</t>
  </si>
  <si>
    <t>Score overal gelijk</t>
  </si>
  <si>
    <t>In deze wijk is criminaliteit (vandalisme, overlast, hangjongeren etc.)…</t>
  </si>
  <si>
    <t>(Als vraag 4.1 = 0 of 1) en/of (als vraag 2.1.2 = 1 of 2) dan score 1 (ongeacht alle andere scores)</t>
  </si>
  <si>
    <t>Thema</t>
  </si>
  <si>
    <t>Nr.</t>
  </si>
  <si>
    <t>Algemeen</t>
  </si>
  <si>
    <t>Veiligheid</t>
  </si>
  <si>
    <r>
      <t>Vanuit het midden van deze wijk zijn één of meer publieke gebouwen</t>
    </r>
    <r>
      <rPr>
        <b/>
        <sz val="10"/>
        <color rgb="FFFF0000"/>
        <rFont val="Segou"/>
      </rPr>
      <t>*</t>
    </r>
    <r>
      <rPr>
        <sz val="10"/>
        <color theme="1"/>
        <rFont val="Segou"/>
        <family val="2"/>
      </rPr>
      <t xml:space="preserve"> bereikbaar binnen…</t>
    </r>
  </si>
  <si>
    <t>Wijze van berekening:</t>
  </si>
  <si>
    <t>Extra informatie door op i te klikken:</t>
  </si>
  <si>
    <r>
      <rPr>
        <b/>
        <sz val="10"/>
        <color rgb="FFFF0000"/>
        <rFont val="Segou"/>
      </rPr>
      <t>*</t>
    </r>
    <r>
      <rPr>
        <sz val="10"/>
        <color theme="1"/>
        <rFont val="Segou"/>
        <family val="2"/>
      </rPr>
      <t xml:space="preserve"> Onder publieke gebouwen wordt verstaan: een bank, gemeentehuis of politiekantoor.</t>
    </r>
  </si>
  <si>
    <r>
      <t>Vanuit het midden van deze wijk zijn één of meer recreatieve bestemmingen</t>
    </r>
    <r>
      <rPr>
        <b/>
        <sz val="10"/>
        <color rgb="FFFF0000"/>
        <rFont val="Segou"/>
      </rPr>
      <t>*</t>
    </r>
    <r>
      <rPr>
        <sz val="10"/>
        <color theme="1"/>
        <rFont val="Segou"/>
        <family val="2"/>
      </rPr>
      <t xml:space="preserve"> bereikbaar binnen…</t>
    </r>
  </si>
  <si>
    <r>
      <rPr>
        <b/>
        <sz val="10"/>
        <color rgb="FFFF0000"/>
        <rFont val="Segou"/>
      </rPr>
      <t xml:space="preserve">* </t>
    </r>
    <r>
      <rPr>
        <sz val="10"/>
        <rFont val="Segou"/>
      </rPr>
      <t xml:space="preserve">Onder recreatieve bestemmingen wordt verstaan: restaurant, theater, bioscoop, museum en winkels (ten zijnde voedsel). </t>
    </r>
  </si>
  <si>
    <r>
      <t>Vanuit het midden van deze wijk is een supermarkt</t>
    </r>
    <r>
      <rPr>
        <b/>
        <sz val="10"/>
        <color rgb="FFFF0000"/>
        <rFont val="Segou"/>
      </rPr>
      <t>*</t>
    </r>
    <r>
      <rPr>
        <sz val="10"/>
        <color theme="1"/>
        <rFont val="Segou"/>
        <family val="2"/>
      </rPr>
      <t xml:space="preserve"> binnen…</t>
    </r>
  </si>
  <si>
    <r>
      <rPr>
        <b/>
        <sz val="10"/>
        <color rgb="FFFF0000"/>
        <rFont val="Segou"/>
      </rPr>
      <t>*</t>
    </r>
    <r>
      <rPr>
        <sz val="10"/>
        <color theme="1"/>
        <rFont val="Segou"/>
        <family val="2"/>
      </rPr>
      <t xml:space="preserve"> Onder supermarkt wordt verstaan: een locatie waar personen voedsel kunnen verkrijgen. </t>
    </r>
  </si>
  <si>
    <r>
      <t>Vanuit het midden van deze wijk is gezondsheidszorg</t>
    </r>
    <r>
      <rPr>
        <b/>
        <sz val="10"/>
        <color rgb="FFFF0000"/>
        <rFont val="Segou"/>
      </rPr>
      <t>*</t>
    </r>
    <r>
      <rPr>
        <sz val="10"/>
        <color theme="1"/>
        <rFont val="Segou"/>
        <family val="2"/>
      </rPr>
      <t xml:space="preserve"> binnen…</t>
    </r>
  </si>
  <si>
    <r>
      <rPr>
        <b/>
        <sz val="10"/>
        <color rgb="FFFF0000"/>
        <rFont val="Segou"/>
      </rPr>
      <t>*</t>
    </r>
    <r>
      <rPr>
        <sz val="10"/>
        <color theme="1"/>
        <rFont val="Segou"/>
        <family val="2"/>
      </rPr>
      <t xml:space="preserve"> Onder gezondheidszorg wordt verstaan: een huisarts, gezondheidscentrum of ziekenhuis. </t>
    </r>
  </si>
  <si>
    <t>Vanuit het midden van deze wijk is een basisschool binnen…</t>
  </si>
  <si>
    <r>
      <t>De gemiddelde omloopfactor</t>
    </r>
    <r>
      <rPr>
        <b/>
        <sz val="10"/>
        <color rgb="FFFF0000"/>
        <rFont val="Segou"/>
      </rPr>
      <t>*</t>
    </r>
    <r>
      <rPr>
        <sz val="10"/>
        <color theme="1"/>
        <rFont val="Segou"/>
        <family val="2"/>
      </rPr>
      <t xml:space="preserve"> binnen de wijk is…</t>
    </r>
  </si>
  <si>
    <r>
      <t>De gemiddelde omloopfactor</t>
    </r>
    <r>
      <rPr>
        <b/>
        <sz val="10"/>
        <color rgb="FFFF0000"/>
        <rFont val="Segou"/>
      </rPr>
      <t>*</t>
    </r>
    <r>
      <rPr>
        <sz val="10"/>
        <color theme="1"/>
        <rFont val="Segou"/>
        <family val="2"/>
      </rPr>
      <t xml:space="preserve"> naar andere wijken is…</t>
    </r>
  </si>
  <si>
    <r>
      <rPr>
        <b/>
        <sz val="10"/>
        <color rgb="FFFF0000"/>
        <rFont val="Segou"/>
      </rPr>
      <t xml:space="preserve">* </t>
    </r>
    <r>
      <rPr>
        <sz val="10"/>
        <rFont val="Segou"/>
      </rPr>
      <t>De omloopfactor wordt bepaald door exacte loopafstand (volgens Google Maps) te delen door de hemelsbrede loopafstand (volgens Google Maps).</t>
    </r>
  </si>
  <si>
    <t>Onderwerp water: in deze wijk is…</t>
  </si>
  <si>
    <t>Onderwerp groen: in deze wijk is…</t>
  </si>
  <si>
    <r>
      <t>Ontwerp rustpunten</t>
    </r>
    <r>
      <rPr>
        <b/>
        <sz val="10"/>
        <color rgb="FFFF0000"/>
        <rFont val="Segou"/>
      </rPr>
      <t>*</t>
    </r>
    <r>
      <rPr>
        <sz val="10"/>
        <color theme="1"/>
        <rFont val="Segou"/>
        <family val="2"/>
      </rPr>
      <t>: in deze wijk zijn openbare…</t>
    </r>
  </si>
  <si>
    <r>
      <rPr>
        <b/>
        <sz val="10"/>
        <color rgb="FFFF0000"/>
        <rFont val="Segou"/>
      </rPr>
      <t>*</t>
    </r>
    <r>
      <rPr>
        <sz val="10"/>
        <color theme="1"/>
        <rFont val="Segou"/>
        <family val="2"/>
      </rPr>
      <t xml:space="preserve"> Onder rustpunten wordt verstaan: openbare zitgelegenheden waar iedereen gebruik van kan maken. </t>
    </r>
  </si>
  <si>
    <t>Werkwijze van het resultaten tabblad</t>
  </si>
  <si>
    <t xml:space="preserve">1. Zichtbaar is de voetgangersbehoeftepiramide, in de vorm zoals hiernaast weergegeven. Maar dan waarschijnlijk zoals besproken tijdens ons overleg, met vakjes uit Excel. </t>
  </si>
  <si>
    <t>Legenda kleuren</t>
  </si>
  <si>
    <t>= &gt; 4.3</t>
  </si>
  <si>
    <t>= &gt; 3.5 - &lt; 4.3</t>
  </si>
  <si>
    <t>= &gt; 2.7 - &lt; 3.5</t>
  </si>
  <si>
    <t>= &gt; 1.9 - &lt; 2.7</t>
  </si>
  <si>
    <t>&lt; 1.9</t>
  </si>
  <si>
    <t>Vraag 3.2 is precies hetzelfde als vraag 1.1. De vraag hoeft hier dus niet gesteld te worden (of we kunnen dit toevoegen als controle vraag, maar lijkt mij niet nodig). De score van vraag 1.1 moet in ieder geval wel meegeteld worden in de gemiddelde score van 3 (veiligheid).</t>
  </si>
  <si>
    <t xml:space="preserve">2. Alle 5 de elementen uit de piramide krijgt een eigen score met bijbehorende kleur. De score wordt beoordeeld op basis van de score uit het invoerblad en met de bereking volgens het werkblad. De score van alle vragen met 2 (zoals 2.1 en 2.2 etc.) tellen bij elkaar op en dan is het gemiddelde de totale score voor 'Toegankelijk'. </t>
  </si>
  <si>
    <t>3. 'Fundament' is een uitzondering op de regel. Links naast de balk staat nog een extra balkje. In de grote balk bij Fundament wordt de score van alleen vraag 1.4 ingevuld en de kleur wordt op basis daarvan bepaald. In het kleine vakje links wordt wel de methode gehanteerd zoals weergegeven in stap 2.</t>
  </si>
  <si>
    <t xml:space="preserve">4. De kleur wordt bepaald op basis van de gemiddelde score. Afhankelijk van de score wordt de kleur weergegeven, zie legenda rechts. </t>
  </si>
  <si>
    <t xml:space="preserve">5. Afhankelijk van de kleur is het wenselijk dat er een ander advies weergegeven wordt aan de gemeente. Dit advies moeten we nog opstellen. Maar mogelijk kan je alvast een klik icoon kan aanmaken, dat als je daar op klikt dat je een advies opent. Dat doen we dan element, dus in totaal 5x. Afhankelijk van de kleur die elke element krijgt, vullen wij dan een standaard automatisch advies in. </t>
  </si>
  <si>
    <t>Gegeven antwoord:</t>
  </si>
  <si>
    <t>Scores</t>
  </si>
  <si>
    <t>Punten</t>
  </si>
  <si>
    <t>Index</t>
  </si>
  <si>
    <t>Potentiele antwoorden</t>
  </si>
  <si>
    <t>A1</t>
  </si>
  <si>
    <t>A2</t>
  </si>
  <si>
    <t>A3</t>
  </si>
  <si>
    <t>A4</t>
  </si>
  <si>
    <t>A5</t>
  </si>
  <si>
    <t>B1</t>
  </si>
  <si>
    <t xml:space="preserve">B2 </t>
  </si>
  <si>
    <t xml:space="preserve">B3 </t>
  </si>
  <si>
    <t xml:space="preserve">B4 </t>
  </si>
  <si>
    <t xml:space="preserve">B5 </t>
  </si>
  <si>
    <t>Element</t>
  </si>
  <si>
    <t>Gemiddeld</t>
  </si>
  <si>
    <t>Score</t>
  </si>
  <si>
    <t>Comfortabel</t>
  </si>
  <si>
    <t>Veilig</t>
  </si>
  <si>
    <t>#70AD47</t>
  </si>
  <si>
    <t>#A9D08E</t>
  </si>
  <si>
    <t>#FFE699</t>
  </si>
  <si>
    <t>#F4B084</t>
  </si>
  <si>
    <t>#FF0000</t>
  </si>
  <si>
    <t>Anders: 3</t>
  </si>
  <si>
    <t>Laag / score</t>
  </si>
  <si>
    <t>Uitvoer</t>
  </si>
  <si>
    <t>1.4.1</t>
  </si>
  <si>
    <t>1.4.2</t>
  </si>
  <si>
    <t>1.4.3</t>
  </si>
  <si>
    <t>Anders de gemiddelde score van: 1.1, 1.2, 1.4.1, 1.4.2, 1.4.3, 2.1, 3.1, 4.1, 4.3 en 5.3</t>
  </si>
  <si>
    <t>Zijn er in deze wijk/straat geleidelijnen aanwezig op de volgende plekken: voetgangersoversteekplaatsen, kruispunten, winkelgebieden, OV-haltes)</t>
  </si>
  <si>
    <t>Is er in de wijk/straat sprake van contrast* tussen de voetgangersvoorziening en de rijbaan?</t>
  </si>
  <si>
    <t>Ik wil de beloopbaarheid inzichtelijk maken van een…</t>
  </si>
  <si>
    <t>0.2</t>
  </si>
  <si>
    <t>0.3</t>
  </si>
  <si>
    <t>Vul in het antwoordveld de naam van de wijk/straat in…</t>
  </si>
  <si>
    <t>In deze wijk is het overdag over het algemeen…</t>
  </si>
  <si>
    <t>1.2.3</t>
  </si>
  <si>
    <t>1.4.4</t>
  </si>
  <si>
    <t>1.4.5</t>
  </si>
  <si>
    <t>5.3.1</t>
  </si>
  <si>
    <t>5.3.2</t>
  </si>
  <si>
    <t>Het onderhoud van het voetpad in deze wijk is over het algemeen…</t>
  </si>
  <si>
    <t>Het onderhoud van de omgeving (tuinen, bebouwing, groen etc.) in deze wijk is over het algemeen…</t>
  </si>
  <si>
    <t>Als alle vragen 'beperkt aanwezig'= 4</t>
  </si>
  <si>
    <t>Als 2.2.1 is nee en beide andere 'beperkt aanwezig' = 1</t>
  </si>
  <si>
    <t>Als 2x antwoord nee en 1x beperkt aanwezig = 1</t>
  </si>
  <si>
    <t xml:space="preserve">Als 2x antwoord nee en 1x ja = 2 </t>
  </si>
  <si>
    <t>Fout</t>
  </si>
  <si>
    <t>Zijn alle hoogteverschillen bij kruispunten of voetgangersoversteekplaatsen in de wijk/straat te overbruggen voor mindervaliden middels met een hellingbaan of een gelijkvloerse oversteek?</t>
  </si>
  <si>
    <t>Leitfaden "Messen der Walkability": Bestimmung der Walkability eines Viertels oder einer Straße</t>
  </si>
  <si>
    <t>Fragestellung</t>
  </si>
  <si>
    <r>
      <t xml:space="preserve">Bitte wählen Sie aus, was zutrifft:
</t>
    </r>
    <r>
      <rPr>
        <sz val="10"/>
        <color theme="0"/>
        <rFont val="Segou"/>
      </rPr>
      <t>Klicken Sie auf das rosa Feld für die Antwortmöglichkeiten.</t>
    </r>
  </si>
  <si>
    <t>Allgemein</t>
  </si>
  <si>
    <t>Nachbarschaft</t>
  </si>
  <si>
    <t>Straße</t>
  </si>
  <si>
    <t>einem Stadtzentrum</t>
  </si>
  <si>
    <t>einem Wohngebiet</t>
  </si>
  <si>
    <t>Teil I</t>
  </si>
  <si>
    <t> Abbildung 1.2.1: Leitlinie von guter Qualität (guter Kontrast und unterschiedliches Design/Untergrund)</t>
  </si>
  <si>
    <t>Abbildung 1.2.2: Links: kein Kontrast zwischen Fahrbahn und Gehweg. Rechts: starker Kontrast zwischen Fahrbahn und Gehweg.</t>
  </si>
  <si>
    <t>Teil II</t>
  </si>
  <si>
    <t>Abbildung 2.2.3: Beispiele für Wegweiser</t>
  </si>
  <si>
    <t>Teil III</t>
  </si>
  <si>
    <t>Teil IV</t>
  </si>
  <si>
    <t>Teil V</t>
  </si>
  <si>
    <t>In Verbindung mit Frage 1.1</t>
  </si>
  <si>
    <t>1. Kaum bis kein Grün.                            2. Wenig Grün.                                            3. Ziemlich viel Grün.                              4. Viel Grün.                                        5. Vollständig grün.</t>
  </si>
  <si>
    <t>auf der Fahrbahn (Straße)</t>
  </si>
  <si>
    <t>in einem Wohnviertel</t>
  </si>
  <si>
    <t>auf dem separaten Radweg</t>
  </si>
  <si>
    <t>auf dem Gehweg</t>
  </si>
  <si>
    <t>in einer Fußgänger*innenzone</t>
  </si>
  <si>
    <t>Begrenzt vorhanden*</t>
  </si>
  <si>
    <t>Nein</t>
  </si>
  <si>
    <t>Ja, es gibt einen Kontrast</t>
  </si>
  <si>
    <t>Nein, kein Kontrast vorhanden</t>
  </si>
  <si>
    <t>2,0 oder höher</t>
  </si>
  <si>
    <t>zwischen 1,6 und 2,0</t>
  </si>
  <si>
    <t>zwischen 1,4 und 1,6</t>
  </si>
  <si>
    <t>zwischen 1,2 und 1,4</t>
  </si>
  <si>
    <t>1,2 oder niedriger</t>
  </si>
  <si>
    <t>erreichbar in unter 500 Metern zu Fuß</t>
  </si>
  <si>
    <t>erreichbar zwischen 500 und 1.000 Meter zu Fuß</t>
  </si>
  <si>
    <t>erreichbar in mehr als 1.000 Metern zu Fuß</t>
  </si>
  <si>
    <t>nicht vorhanden</t>
  </si>
  <si>
    <t>&lt; 90 cm breit</t>
  </si>
  <si>
    <t>90 bis 150 cm breit</t>
  </si>
  <si>
    <t>150 bis 220 cm breit</t>
  </si>
  <si>
    <t>220 bis 290 cm breit</t>
  </si>
  <si>
    <t>&gt; 290 cm breit</t>
  </si>
  <si>
    <t>unbefestigter Untergrund</t>
  </si>
  <si>
    <t>halbfester Belag (z.B. Schotter- oder Kiesweg)</t>
  </si>
  <si>
    <t>offener Belag (z.B. Kopfsteinpflaster)</t>
  </si>
  <si>
    <t>geschlossener Belag (z.B. Pflastersteine oder Gehwegplatten)</t>
  </si>
  <si>
    <t>geschlossener Belag + (z.B. Asphalt)</t>
  </si>
  <si>
    <t>Eingeschränkt vorhanden</t>
  </si>
  <si>
    <t>Unreguliert</t>
  </si>
  <si>
    <t>Hinweis auf Übergang</t>
  </si>
  <si>
    <t>Zebrastreifen</t>
  </si>
  <si>
    <t>Ampel (Lichtsignalanlage (LSA))</t>
  </si>
  <si>
    <t>Brücke oder Unterführung</t>
  </si>
  <si>
    <t>70 km/h oder höher</t>
  </si>
  <si>
    <t>60 km/h</t>
  </si>
  <si>
    <t>50 km/h</t>
  </si>
  <si>
    <t>30 km/h</t>
  </si>
  <si>
    <t>weniger als 30 km/h</t>
  </si>
  <si>
    <t>ungenügend</t>
  </si>
  <si>
    <t>mangelhaft</t>
  </si>
  <si>
    <t>befriedigend</t>
  </si>
  <si>
    <t>gut</t>
  </si>
  <si>
    <t>sehr gut</t>
  </si>
  <si>
    <t>ruhig und es sind keine anderen Fußgänger*innen anwesend</t>
  </si>
  <si>
    <t>ruhig mit anderen Fußgänger*innen</t>
  </si>
  <si>
    <t>angenehm in Bezug auf die Anzahl anderer Fußgänger*innen</t>
  </si>
  <si>
    <t>ziemlich belebt mit anderen Fußgänger*innen</t>
  </si>
  <si>
    <t>sehr voll mit anderen Fußgänger*innen</t>
  </si>
  <si>
    <t>Keine öffentlichen Rastmöglichkeiten vorhanden</t>
  </si>
  <si>
    <t>Kaum öffentliche Rastmöglichkeiten vorhanden</t>
  </si>
  <si>
    <t>Einige öffentliche Rastmöglichkeiten vorhanden</t>
  </si>
  <si>
    <t>Viele öffentliche Rastmöglichkeiten vorhanden</t>
  </si>
  <si>
    <t>Sehr viele öffentliche Rastmöglichkeiten vorhanden</t>
  </si>
  <si>
    <t>Verkehrsreiche Kreuzung mit (starkem) Schwerverkehr</t>
  </si>
  <si>
    <t>Stark befahrene Straße mit fahrenden Autos, 50 km/h (z. B. auf einem Stadtring)</t>
  </si>
  <si>
    <t>Verkehrsreiche Straße mit fahrenden Autos, 30 km/h (z. B. eine Kreuzung im Stadtzentrum)</t>
  </si>
  <si>
    <t>Gelegentlicher Auto- und Radverkehr mit geringer Geschwindigkeit (max. 30 km/h) (z. B. auf einer Stadtstraße)</t>
  </si>
  <si>
    <t>Wind durch die Bäume und Ruhe (z. B. bei einem Spaziergang in einem Park)</t>
  </si>
  <si>
    <t>Abgase des motorisierten Verkehrs</t>
  </si>
  <si>
    <t>Abgase von Fabriken/Unternehmen</t>
  </si>
  <si>
    <t>Neutraler Geruch in einem Viertel/Nachbarschaft</t>
  </si>
  <si>
    <t>Angenehme Gerüche aus der Umgebung (z. B. von Blumen oder der Bäckerei)</t>
  </si>
  <si>
    <t>kaum bis gar kein Grün in der Umgebung (Bild 1)</t>
  </si>
  <si>
    <t>wenig Grün in der Umgebung (Bild 2)</t>
  </si>
  <si>
    <t>viel Grün in der Umgebung (Bild 3)</t>
  </si>
  <si>
    <t>sehr viel Grün in der Umgebung (Bild 4)</t>
  </si>
  <si>
    <t>vollständig umgeben von Grün (Wald/Park) (Bild 5)</t>
  </si>
  <si>
    <t>kein oder wenig Wasser in der Umgebung</t>
  </si>
  <si>
    <t>Mäßig Wasser in der Umgebung</t>
  </si>
  <si>
    <t>viel Wasser in der Umgebung</t>
  </si>
  <si>
    <t>(fast) täglich vorhanden</t>
  </si>
  <si>
    <t>regelmäßig vorhanden</t>
  </si>
  <si>
    <t>gelegentlich vorhanden</t>
  </si>
  <si>
    <t>eine Ausnahme</t>
  </si>
  <si>
    <t>niemals vorhanden</t>
  </si>
  <si>
    <t>ungültige Eingabe</t>
  </si>
  <si>
    <t>Es wurde eine falsche Antwort in Abschnitt 1 gegeben.</t>
  </si>
  <si>
    <t>Die Grundlage in der angegebenen Nachbarschaft/Straße wird als "ungenügend" bewertet. Das bedeutet, dass die Basis nicht in Ordnung ist und Anpassungen erforderlich sind, um das Gehen, die Walkability, zu fördern. Die Verbesserung der Grundlage kann durch folgende Maßnahmen erfolgen:
1. Überall Gehwege verfügbar machen.
2. Direkte Routen zu Zielen errichten.
3. Vorhandensein von Infrastrukturen in unmittelbarer Nähe.
4. Die Instandhaltung der Gehwege verbessern.</t>
  </si>
  <si>
    <t>Die Grundlage in der angegebenen Nachbarschaft/Straße wird als "mangelhaft" bewertet.  Das bedeutet, dass die Basis nicht in Ordnung ist und Anpassungen erforderlich sind, um das Gehen, die Walkability, zu erleichtern. Eine Verbesserung der Grundlage kann durch folgende Maßnahmen erreicht werden:
1. Überall Gehwege verfügbar machen.
2. Direkte Routen zu Zielen errichten.
3. Vorhandensein von Infrastrukturen in unmittelbarer Nähe.
4. Die Instandhaltung der Gehwege verbessern.</t>
  </si>
  <si>
    <t>Die Grundlage in der angegebenen Nachbarschaft/Straße wird als "befriedigend" bewertet. Das bedeutet, dass die Basis in Ordnung ist, aber Anpassungen erforderlich sind, um das Gehen, die Walkability, weiter zu erleichtern. Eine Verbesserung der Grundlage kann durch folgende Maßnahmen erreicht werden:
1. Überall Gehwege verfügbar machen.
2. Direkte Routen zu Zielen errichten.
3. Vorhandensein von Infrastrukturen in unmittelbarer Nähe.
4. Die Instandhaltung der Gehwege verbessern.</t>
  </si>
  <si>
    <t>Die Grundlage in der angegebenen Nachbarschaft/Straße wird als "gut" bewertet. Das bedeutet, dass die Basis in Ordnung ist! Um die Gundlage weiter zu verbessern, sind jedoch vergleichsweise hohe Investitionen erforderlich. Wir empfehlen daher, in Elemente zu investieren, die eine schlechte Bewertung erhalten haben, oder in Komfort und/oder Attraktivität zu investieren. Wenn Sie die Gundlage verbessern möchten, können Sie in folgende Aspekte investieren:
1. Überall Gehwege verfügbar machen.
2. Direkte Routen zu Zielen errichten.
3. Vorhandensein von Infrastrukturen in unmittelbarer Nähe.
4. Die Instandhaltung der Gehwege verbessern.</t>
  </si>
  <si>
    <t>Die Grundlage in der angegebenen Nachbarschaft/Straße wird als "sehr gut" bewertet.  Das bedeutet, dass die Basis hervorragend aufgestellt ist! Das bedeutet, dass die folgenden Elemente bei Ihnen sehr gut funktionieren:
1. Es gibt überall einen Fußweg;
2. Es gibt direkte Routen zu verschiedenen Zielen;
3. Es sind verschiedene Funktionen in der direkten Umgebung vorhanden;
4. Die Gehwege werden gut instandgehalten.</t>
  </si>
  <si>
    <t>Es wurde eine falsche Antwort in Abschnitt 2 gegeben.</t>
  </si>
  <si>
    <t>Die Zugänglichkeit in der angegebenen Nachbarschaft/Straße wird als "ungenügend" bewertet. Das bedeutet, dass der öffentliche Raum für Menschen mit körperlichen Einschränkungen nicht zugänglich ist. Die Definition von Menschen mit körperlichen Einschränkungen ist breit gefächert, denken Sie zum Beispiel an Menschen im Rollstuhl, mit Gehhilfen, Blindenstöcke oder Kinderwagen. Die Zugänglichkeit wird auf der Grundlage der folgenden Aspekte bewertet. Verbessern Sie diese Aspekte, um den öffentlichen Raum zugänglich zu machen:
1. Vorhandensein eines Gehwegs;
2. Die Oberfläche des Gehwegs (ebene und rutschfeste Gehwegplatten sind wichtig für Menschen mit körperlichen Einschränkungen);
3. Ausreichende Breite des Gehwegs;
4. Die Auffindbarkeit des Viertels (Vorhandensein von Straßenschildern, Orientierungspunkten und gegebenenfalls Beschilderung);
5. Vorhandensein von taktilen Leitsystemen;
6. Ausreichender Kontrast im öffentlichen Raum;
7. Barrierefreiheit auf der Strecke.</t>
  </si>
  <si>
    <t>Es wurde eine falsche Antwort in Abschnitt 3 gegeben.</t>
  </si>
  <si>
    <t>Die Sicherheit in der angegebenen Nachbarschaft/Straße wird als "ungenügend" bewertet. Das bedeutet, dass die Verkehrssicherheit und soziale Sicherheit nicht in Ordnung sind. Eine Möglichkeit, die Verkehrssicherheit zu verbessern, besteht darin, sichere Überquerungsmöglichkeiten für zu Fuß gehende einzurichten und die Regelgeschwindigkeit für Kfz zu reduzieren. Soziale Sicherheit ist sehr subjektiv und daher schwer zu bestimmen. Wir empfehlen, mit den Interessengruppen in der unmittelbaren Umgebung zu sprechen, um zu diskutieren, ob sie die soziale Sicherheit ebenfalls als "ungenügend" empfinden und dann gemeinsam nach Lösungen für das Problem zu suchen.</t>
  </si>
  <si>
    <t>Die Sicherheit in der angegebenen Nachbarschaft/Straße wird als "mangelhaft" bewertet. Das bedeutet, dass die Verkehrssicherheit und soziale Sicherheit nicht in Ordnung sind. Die Förderung der Verkehrssicherheit kann durch die Bereitstellung sicherer Überquerungsmöglichkeiten für zu Fuß gehende und durch die Reduzierung der Regelgeschwindigkeit für Kfz erreicht werden. Soziale Sicherheit ist sehr subjektiv und daher schwer zu bestimmen. Wir empfehlen Ihnen, mit den Interessengruppen in der unmittelbaren Umgebung zu sprechen, um zu besprechen, ob sie die soziale Sicherheit ebenfalls als "mangelhaft" empfinden, und dann gemeinsam nach Lösungen für die Problematik zu suchen.</t>
  </si>
  <si>
    <t>Die Sicherheit in der angegebenen Nachbarschaft/Straße wird als 'befriedigend' bewertet. Das bedeutet, dass Verkehrssicherheit und/oder soziale Sicherheit teilweise nicht gewährleistet sind. Eine Verbesserung der Verkehrssicherheit kann unter anderem durch die Bereitstellung sicherer Überquerungsmöglichkeiten für zu Fuß gehende und durch die Reduzierung der Regelgeschwindigkeit für Kfz erfolgen. Soziale Sicherheit ist sehr subjektiv und daher schwierig zu bestimmen. Wir empfehlen Ihnen, mit den Stakeholdern in der direkten Umgebung zu sprechen, um zu diskutieren, ob sie die soziale Sicherheit auch als 'befriedigend' empfinden, und gemeinsam nach Lösungen für das Problem zu suchen.</t>
  </si>
  <si>
    <t>Die Sicherheit in der betreffenden Nachbarschaft/Straße wird als "gut" bewertet. Das bedeutet, dass die Verkehrssicherheit und/oder soziale Sicherheit größtenteils in Ordnung sind. Um die Verkehrssicherheit zu verbessern, können beispielsweise sichere Überquerungsmöglichkeiten für zu Fuß gehende eingerichtet und die Regelgeschwindigkeit für Kfz reduziert werden. Die soziale Sicherheit ist sehr subjektiv und daher schwer zu bestimmen. Wir empfehlen Ihnen, mit den Interessengruppen in der unmittelbaren Umgebung zu sprechen, um festzustellen, inwieweit sie ein Viertel oder eine Straße als sozial sicher empfinden. Wenn nötig, kann dann eine Lösung für Probleme gefunden werden.</t>
  </si>
  <si>
    <t>Die Sicherheit in der ausgewählten Nachbarschaft/Straße wird als "sehr gut" bewertet. Das bedeutet, dass die Verkehrssicherheit und die soziale Sicherheit vollständig gewährleistet sind! Es gibt sichere Überquerungsmöglichkeiten für zu Fußgehende und andere Verkehrsmittel fahren in der Umgebung mit relativ niedriger Geschwindigkeit. Die soziale Sicherheit ist ein sehr subjektives Thema, aber sie wird als sehr gut bewertet. Wenn Sie Zweifel an der Bewertung haben, ist es wichtig, diese Informationen bei den Bewohnenden zu überprüfen, da sie angeben können, inwieweit sie die Nachbarschaft oder Straße als sozial sicher empfinden.</t>
  </si>
  <si>
    <t>Es wurde eine falsche Antwort in Abschnitt 4 gegeben.</t>
  </si>
  <si>
    <t>Der Komfort in der angegebenen Nachbarschaft/Straße wird als "ungenügend" bewertet. Das bedeutet, dass es unangenehm ist, durch dieses Gebiet zu laufen. Der Komfort kann durch folgende Aspekte verbessert werden:
1. Ausreichende nutzbare Breite des Gehweges (abzüglich Hindernisse wie Bänke, Mülleimer etc.);
2. Eine angenehme Anzahl anderer zu Fuß Gehender (es kann zu ruhig oder zu überfüllt sein);
3. Die Verfügbarkeit von ausreichend Rastmöglichkeiten;
4. Die Reduzierung des Lärmpegels;
5. Das Vermeiden von unangenehmen Gerüchen in der Umgebung.</t>
  </si>
  <si>
    <t>Der Komfort in der angegebenen Nachbarschaft/Straße wird als "mangelhaft" bewertet. Das bedeutet, dass es nicht komfortabel ist, durch dieses Gebiet zu laufen. Der Komfort kann durch folgende Aspekte verbessert werden:
1. Ausreichende nutzbare Breite des Gehweges (abzüglich Hindernisse wie Bänke, Mülleimer etc.);
2. Eine angenehme Anzahl anderer zu Fuß Gehender (es kann zu ruhig oder zu überfüllt sein);
3. Die Verfügbarkeit von ausreichend Rastmöglichkeiten;
4. Die Reduzierung des Lärmpegels;
5. Das Vermeiden von unangenehmen Gerüchen in der Umgebung.</t>
  </si>
  <si>
    <t>Der Komfort in der angegebenen Nachbarschaft/Straße wird als "befriedigend" bewertet. Das bedeutet, dass einige Elemente gut bewertet werden, während andere weniger gut bewertet werden, wenn es darum geht, durch dieses Gebiet zu laufen. Der Komfort kann durch folgende Aspekte verbessert werden:
1. Ausreichende nutzbare Breite des Gehweges (abzüglich Hindernisse wie Bänke, Mülleimer etc.);
2. Eine angenehme Anzahl anderer zu Fuß Gehender (es kann zu ruhig oder zu überfüllt sein);
3. Die Verfügbarkeit von ausreichend Rastmöglichkeiten;
4. Die Reduzierung des Lärmpegels;
5. Das Vermeiden von unangenehmen Gerüchen in der Umgebung.</t>
  </si>
  <si>
    <t>Der Komfort in der angegebenen Nachbarschaft/Straße wird als "gut" bewertet. Das bedeutet, dass es angenehm ist, durch dieses Gebiet zu laufen. Der Komfort kann jedoch möglicherweise durch Umsetzung von einem oder mehreren der folgenden Punkte weiter verbessert werden:
1. Ausreichende nutzbare Breite des Gehweges (abzüglich Hindernisse wie Bänke, Mülleimer etc.);
2. Eine angenehme Anzahl anderer zu Fuß Gehender (es kann zu ruhig oder zu überfüllt sein);
3. Die Verfügbarkeit von ausreichend Rastmöglichkeiten;
4. Die Reduzierung des Lärmpegels;
5. Das Vermeiden von unangenehmen Gerüchen in der Umgebung.</t>
  </si>
  <si>
    <t>Der Komfort in der angegebenen Nachbarschaft/Straße wird als "sehr gut" bewertet. Das bedeutet, dass es sehr komfortabel ist, durch dieses Gebiet zu laufen. Die folgenden Elemente sind in diesem Stadtteil oder Straße sehr gut geregelt:
1. Ausreichende nutzbare Breite des Gehweges (abzüglich Hindernisse wie Bänke, Mülleimer etc.);
2. Eine angenehme Anzahl anderer zu Fuß Gehender (es kann zu ruhig oder zu überfüllt sein);
3. Die Verfügbarkeit von ausreichend Rastmöglichkeiten;
4. Die Reduzierung des Lärmpegels;
5. Das Vermeiden von unangenehmen Gerüchen in der Umgebung.</t>
  </si>
  <si>
    <t>Es wurde eine falsche Antwort in Abschnitt 5 gegeben.</t>
  </si>
  <si>
    <t xml:space="preserve">   Sehr gut</t>
  </si>
  <si>
    <t xml:space="preserve">   Gut</t>
  </si>
  <si>
    <t xml:space="preserve">   Befriedigend</t>
  </si>
  <si>
    <t xml:space="preserve">   Mangelhaft</t>
  </si>
  <si>
    <t xml:space="preserve">   Ungenügend</t>
  </si>
  <si>
    <t xml:space="preserve">   Ungültige Eingabe</t>
  </si>
  <si>
    <t xml:space="preserve"> Attraktivität</t>
  </si>
  <si>
    <t>Komfort</t>
  </si>
  <si>
    <t>Sicherheit</t>
  </si>
  <si>
    <t>Zugänglichkeit</t>
  </si>
  <si>
    <t>Grundlage</t>
  </si>
  <si>
    <t>Erläuterung zum Ergebnis</t>
  </si>
  <si>
    <t>Anmerkungen zum Ergebnis</t>
  </si>
  <si>
    <t>Sie befinden sich in der Registerkarte, in der das Ergebnis sichtbar ist. Auf der linken Seite sehen Sie eine Pyramide mit fünf Aspekten. Diese Pyramide ist die Gesamtbewertung der Walkability des Viertels oder der Straße, die Sie ausgefüllt haben. Wenn eine der Linien blau gefärbt ist, ist beim Ausfüllen der Fragen etwas schiefgelaufen. Sie müssen alle Fragen beantworten, um ein korrektes Ergebnis zu erhalten. Für jedes Element der Pyramide hat das Walkability-Tool eine Beschreibung des Ergebnisses erstellt, die Sie unten lesen können.</t>
  </si>
  <si>
    <t>Ergebniserläuterung: Grundlage</t>
  </si>
  <si>
    <t>*Erläuterung zu taktilen Leitlinien für Menschen mit Sehbehinderung</t>
  </si>
  <si>
    <t>** Erläuterung zu Direktheit (Wegfaktor)</t>
  </si>
  <si>
    <t>Die Direktheit (Wegfaktor) ist der Unterschied zwischen der Luftlinienentfernung und der Laufentfernung. Bestimmen Sie den Wegfaktor, indem Sie die folgenden Schritte ausführen:</t>
  </si>
  <si>
    <t xml:space="preserve">Schritt 1  - </t>
  </si>
  <si>
    <t xml:space="preserve">Schritt 2  - </t>
  </si>
  <si>
    <t xml:space="preserve">Schritt 3  - </t>
  </si>
  <si>
    <t>Öffnen Sie eine Onlinekarte (z. B. openstreetmaps, Google Maps) und wählen Sie eine Route von einer Ecke der Straße zur anderen Ecke der Straße aus. Notieren Sie die Anzahl der Meter.</t>
  </si>
  <si>
    <t>Klicken Sie mit der rechten Maustaste auf den Startpunkt und wählen Sie "Entfernung messen". Klicken Sie auf den Endpunkt und notieren Sie die Anzahl der Meter.</t>
  </si>
  <si>
    <t>Die genaue Laufstrecke gemäß Onlinekarte ist:</t>
  </si>
  <si>
    <t>Die Luftlinienentfernung gemäß Onlinekarte ist:</t>
  </si>
  <si>
    <t>Meter</t>
  </si>
  <si>
    <t>Der Wegfaktor ist:</t>
  </si>
  <si>
    <t>* Tipp</t>
  </si>
  <si>
    <t>In der Regel haben Gehwegplatten einen Durchmesser von 30 x 30 cm. Wenn drei Gehwegplatten nebeneinander liegen, ergibt das eine Breite von 90 cm.</t>
  </si>
  <si>
    <t>** Erläuterung Orientierungspunkt/Landmarke</t>
  </si>
  <si>
    <t>Ein Orientierungspunkt bzw. eine Landmarke ist ein allgemein bekannter Punkt in der Umgebung. Der Punkt ist aus allen Himmelsrichtungen sichtbar und erkennbar als Orientierungspunkt.</t>
  </si>
  <si>
    <t>*Erläuterung zur nutzbaren Breite des Gehwegs</t>
  </si>
  <si>
    <t>Die nutzbare Breite des Gehwegs ist die verfügbare Breite auf dem Gehweg ohne (temporäre oder permanente) Hindernisse (z. B. Bänke, Mülleimer). Um den Effekt der Hindernisse zu zeigen, kann das Tool zweimal ausgefüllt werden (einmal inklusive und einmal exklusive Hindernisse).</t>
  </si>
  <si>
    <t>** Erläuterung öffentliche Rastmöglichkeiten</t>
  </si>
  <si>
    <t>Öffentliche Rastmöglichkeiten sind definiert als öffentliche Sitzgelegenheiten, die von allen Personen genutzt werden können und dürfen.</t>
  </si>
  <si>
    <t>Abbildung 2.2.3: Beispiele für Erkennungsmerkmale</t>
  </si>
  <si>
    <t>Legende</t>
  </si>
  <si>
    <t>Ergebniserläuterung: Zugänglichkeit</t>
  </si>
  <si>
    <t>Ergebniserläuterung: Sicherheit</t>
  </si>
  <si>
    <t>Ergebniserläuterung: Komfort</t>
  </si>
  <si>
    <t>Ergebniserläuterung: Attraktivität</t>
  </si>
  <si>
    <r>
      <t xml:space="preserve">Wichtig für taktile Leitsysteme ist, dass sie aus einem anderen Material als die Umgebung gestaltet sind und der Kontrast zum Rest des Gehwegs deutlich ist. Eine sogenannte "Tastplatte" ist härter und erzeugt daher ein anderes Geräusch. Außerdem spürt man auch den Bodenbelag besser.
</t>
    </r>
    <r>
      <rPr>
        <i/>
        <sz val="10"/>
        <color theme="1"/>
        <rFont val="Segou"/>
      </rPr>
      <t xml:space="preserve">*Begrenzt vorhanden bedeutet, dass entweder nur teilweise ein taktiles Leitsystem vorhanden ist oder dieses von schlechter Qualität ist.
</t>
    </r>
  </si>
  <si>
    <t>Die Zugänglichkeit in der angegebenen Nachbarschaft/Straße wird als 'mangelhaft' bewertet. Das bedeutet, dass der öffentliche Raum für Menschen mit körperlichen Einschränkungen (sehr) schlecht zugänglich ist. Die Definition von Menschen mit körperlichen Einschränkungen ist weit gefasst, man denke beispielsweise an Menschen mit Rollstühlen, Gehstöcken, Blindenstöcke oder Kinderwagen. Die Zugänglichkeit wird anhand der folgenden Aspekte bewertet. Verbessern Sie diese Aspekte, um den öffentlichen Raum zugänglicher zu machen:
1. Vorhandensein eines Gehwegs;
2. Die Oberfläche des Gehwegs (ebene und rutschfeste Gehwegplatten sind wichtig für Menschen mit körperlichen Einschränkungen;
3. Ausreichende Breite des Gehwegs;
4. Die Auffindbarkeit des Viertels (Vorhandensein von Straßenschildern, Orientierungspunkten und gegebenenfalls Beschilderung);
5. Vorhandensein von taktilen Leitsystemen;
6. Ausreichender Kontrast im öffentlichen Raum;
7. Barrierefreiheit auf der Strecke.</t>
  </si>
  <si>
    <t>Die Zugänglichkeit in der angegebenen Nachbarschaft/Straße wird als 'befriedigend' bewertet. Das bedeutet, dass der öffentliche Raum für Menschen mit körperlichen Einschränkungen zugänglich ist, aber für die Zielgruppe nicht angenehm ist. Die Definition von Menschen mit körperlichen Einschränkungen ist weit gefasst, beispielsweise gehören Menschen mit Rollstühlen, Gehstöcken, Blindenstöcken oder Kinderwagen dazu. Die Zugänglichkeit wird anhand der folgenden Aspekte bewertet. Verbessern Sie diese Aspekte, um den öffentlichen Raum zugänglicher zu machen:
1. Vorhandensein eines Gehwegs;
2. Die Oberfläche des Gehwegs (ebene und rutschfeste Gehwegplatten sind wichtig für Menschen mit körperlichen Einschränkungen);
3. Ausreichende Breite des Gehwegs;
4. Die Auffindbarkeit des Viertels (Vorhandensein von Straßenschildern, Orientierungspunkten und gegebenenfalls Beschilderung);
5. Vorhandensein von taktilen Leitsystemen;
6. Ausreichender Kontrast im öffentlichen Raum;
7. Barrierefreiheit auf der Strecke.</t>
  </si>
  <si>
    <t>Die Zugänglichkeit in der angegebenen Nachbarschaft/Straße wird als 'gut' bewertet. Das bedeutet, dass der öffentliche Raum für Menschen mit körperlichen Einschränkungen zugänglich ist. Der Begriff "Menschen mit körperlichen Einschränkungen" ist breit definiert und umfasst z.B. Menschen im Rollstuhl, mit Gehhilfen, Blindenstöcken oder Kinderwagen. Die Zugänglichkeit wird anhand der folgenden Aspekte bewertet:
1. Vorhandensein eines Gehwegs;
2. Die Oberfläche des Gehwegs (ebene und rutschfeste Gehwegplatten sind wichtig für Menschen mit körperlichen Einschränkungen);
3. Ausreichende Breite des Gehwegs;
4. Die Auffindbarkeit des Viertels (Vorhandensein von Straßenschildern, Orientierungspunkten und gegebenenfalls Beschilderung);
5. Vorhandensein von taktilen Leitsystemen;
6. Ausreichender Kontrast im öffentlichen Raum;
7. Barrierefreiheit auf der Strecke.
Gute Zugänglichkeit ist für jeden wichtig, es ist wichtig, die Zugänglichkeit auf einem guten oder sehr guten Niveau zu erhalten.</t>
  </si>
  <si>
    <t>Die Zugänglichkeit in der angegebenen Nachbarschaft/Straße wird als 'sehr gut' bewertet. Das bedeutet, dass die Barrierefreiheit für Menschen mit körperlichen Einschränkungen in der ausgefüllten Gegend hervorragend ist. Herzlichen Glückwunsch! Sie haben die folgenden Aspekte sehr gut umgesetzt:
1. Vorhandensein eines Gehwegs;
2. Die Oberfläche des Gehwegs (ebene und rutschfeste Gehwegplatten sind wichtig für Menschen mit körperlichen Einschränkungen);
3. Ausreichende Breite des Gehwegs;
4. Die Auffindbarkeit des Viertels (Vorhandensein von Straßenschildern, Orientierungspunkten und gegebenenfalls Beschilderung);
5. Vorhandensein von taktilen Leitsystemen;
6. Ausreichender Kontrast im öffentlichen Raum;
7. Barrierefreiheit auf der Strecke.
Gute Zugänglichkeit ist für jeden wichtig, es ist wichtig, die Zugänglichkeit auf einem guten oder sehr guten Niveau zu erhalten.</t>
  </si>
  <si>
    <t>Die Attraktivität in der angegebenen Nachbarschaft/Straße wird als "ungenügend" bewertet. Das bedeutet, dass es nicht attraktiv ist, in diesem Gebiet zu laufen und Menschen eher dazu neigen, eine andere Verkehrsmittel zu wählen oder zu Hause zu bleiben. Durch die Verbesserung der Attraktivität kann der Fußverkehrsanteil stark erhöht werden. Die Attraktivität kann durch folgende Aspekte verbessert werden:
1. Grünflächen in der Umgebung (in Gärten oder öffentlichen Räumen);
2. Wasser in der Umgebung;
3. Abwechslung auf der Route (z. B. ein vielfältiges Angebot an Geschäften, Unternehmen und Wohnungen);
4. Gute Instandhaltung des Gehwegs und der Umgebung;
5. Bekämpfung von Kriminalität und Vandalismus.</t>
  </si>
  <si>
    <t>Die Attraktivität in der angegebenen Nachbarschaft/Straße wird als "mangelhaft" bewertet. Das bedeutet, dass es nicht attraktiv ist, durch die Gegend zu laufen, und dass Menschen eher dazu neigen, eine andere Verkehrsmöglichkeit zu wählen oder zu Hause zu bleiben. Durch die Verbesserung der Attraktivität kann der Fußverkehrsanteil erhöht werden. Die Attraktivität kann durch folgende Aspekte verbessert werden:
1. Grünflächen in der Umgebung (in Gärten oder öffentlichen Räumen);
2. Wasser in der Umgebung;
3. Abwechslung auf der Route (z. B. ein vielfältiges Angebot an Geschäften, Unternehmen und Wohnungen);
4. Gute Instandhaltung des Gehwegs und der Umgebung;
5. Bekämpfung von Kriminalität und Vandalismus.</t>
  </si>
  <si>
    <t>Die Attraktivität in der angegebenen Nachbarschaft/Straße wird als 'befriedigend' bewertet. Das bedeutet, dass die Attraktivität noch stark verbessert werden kann, damit mehr Menschen dazu neigen, zu Fuß zu ihrem Ziel zu gehen. Durch die Verbesserung der Attraktivität kann der Fußverkehrsanteil stark erhöht werden. Die Attraktivität kann durch folgende Aspekte verbessert werden:
1. Grünflächen in der Umgebung (in Gärten oder öffentlichen Räumen);
2. Wasser in der Umgebung;
3. Abwechslung auf der Route (z. B. ein vielfältiges Angebot an Geschäften, Unternehmen und Wohnungen);
4. Gute Instandhaltung des Gehwegs und der Umgebung;
5. Bekämpfung von Kriminalität und Vandalismus.</t>
  </si>
  <si>
    <t>Die Attraktivität in der angegebenen Nachbarschaft/Straße wird als 'gut' bewertet. Das bedeutet, dass es attraktiv ist, durch die Gegend zu laufen. Durch die Verbesserung der Attraktivität kann der Fußverkehrsanteil stark erhöht werden. Die Attraktivität kann durch folgende Aspekte weiter verbessert werden:
1. Grünflächen in der Umgebung (in Gärten oder öffentlichen Räumen);
2. Wasser in der Umgebung;
3. Abwechslung auf der Route (z. B. ein vielfältiges Angebot an Geschäften, Unternehmen und Wohnungen);
4. Gute Instandhaltung des Gehwegs und der Umgebung;
5. Bekämpfung von Kriminalität und Vandalismus.</t>
  </si>
  <si>
    <t>Die Attraktivität in der angegebenen Nachbarschaft/Straße wird als 'sehr gut' bewertet. Das bedeutet, dass es sehr attraktiv ist, durch das Gebiet zu laufen! Durch die Verbesserung der Attraktivität kann der Fußverkehrsanteil relativ hoch sein und mit zunehmender Attraktivität weiter wachsen. Die Attraktivität setzt sich zusammen aus:
1. Grünflächen in der Umgebung (in Gärten oder öffentlichen Räumen);
2. Wasser in der Umgebung;
3. Abwechslung auf der Route (z. B. ein vielfältiges Angebot an Geschäften, Unternehmen und Wohnungen);
4. Gute Instandhaltung des Gehwegs und der Umgebung;
5. Bekämpfung von Kriminalität und Vandalismus.</t>
  </si>
  <si>
    <r>
      <t xml:space="preserve">Liebe Lesenden,
vielen Dank für Ihr Interesse an diesem Tool zur Walkability, d. h. Begehbarkeit. Das Walkability-Tool gibt Ihnen einen Einblick in die Bewertung der Fußgänger*innenfreundlichkeit eines Viertels oder einer Straße auf der Grundlage eines Quick-Scan-Verfahrens. Dieses Tool wurde von Goudappel aus den Niederlanden im Auftrag des Ministerie von Infrastructuur en Waterstaat (Deutsch: Ministeriums für Infrastruktur und Wasserwirtschaft der Niederlande) entwickelt. Fair Spaces hat es für den deutschen Markt übersetzt.
</t>
    </r>
    <r>
      <rPr>
        <b/>
        <sz val="10"/>
        <color theme="1"/>
        <rFont val="Segou"/>
      </rPr>
      <t>Wie funktioniert das Tool?</t>
    </r>
    <r>
      <rPr>
        <sz val="10"/>
        <color theme="1"/>
        <rFont val="Segou"/>
        <family val="2"/>
      </rPr>
      <t xml:space="preserve">
Um einen Einblick in die Walkability eines Viertels oder einer Straße zu erhalten, beantworten Sie alle Fragen im "Eingabeblatt" (siehe Registerkarte unten in der Excel-Datei). Sobald Sie alle Fragen beantwortet haben, klicken Sie auf die Registerkarte "Ergebnis". Auf dieser Registerkarte sehen Sie eine Bewertung und eine Erläuterung der Walkability Ihres Viertels oder Ihrer Straße. 
</t>
    </r>
    <r>
      <rPr>
        <b/>
        <sz val="10"/>
        <color theme="1"/>
        <rFont val="Segou"/>
      </rPr>
      <t>Wie fülle ich das Tool richtig aus?</t>
    </r>
    <r>
      <rPr>
        <sz val="10"/>
        <color theme="1"/>
        <rFont val="Segou"/>
        <family val="2"/>
      </rPr>
      <t xml:space="preserve">
Das Tool ist eine Quick-Scan-Methode zur Visualisierung der Walkability. Sie können das Tool für ein Viertel ausfüllen, mit dem Sie vertraut sind. Mit Ihrem Vorwissen und digitalen Karten (z. B. open street map, Google Maps) können Sie das Tool dann weitgehend ausfüllen. Wenn Sie mit dem Viertel oder der Straße nicht vertraut sind, empfehlen wir Ihnen, vor dem Ausfüllen des Tools einen Spaziergang in dem betreffenden Viertel oder der betreffenden Straße zu unternehmen. Wenn Sie in der Gegend spazierengehen, können Sie die Walkability besser beurteilen und die Fragen beantworten.
Möglicherweise gibt es große Unterschiede in dem Viertel oder der Straße, für die Sie das Tool ausfüllen. Wir empfehlen Ihnen, den Fragebogen zweimal auszufüllen, damit Sie sich ein Bild von der Walkability in beiden Situationen machen können. Wenn die Unterschiede zwischen den verschiedenen Situationen gering sind, empfehlen wir Ihnen, das Tool für das Worst-Case-Szenario auszufüllen. 
Das Ausfüllen des Tools dauert maximal 45 Minuten. Danach haben Sie einen ersten Anhaltspunkt für die Walkability Ihres Viertels oder Ihrer Straße. 
</t>
    </r>
    <r>
      <rPr>
        <b/>
        <sz val="10"/>
        <color theme="1"/>
        <rFont val="Segou"/>
      </rPr>
      <t xml:space="preserve">Für welchen Nutzen soll ich das Tool ausfüllen?
</t>
    </r>
    <r>
      <rPr>
        <sz val="10"/>
        <color theme="1"/>
        <rFont val="Segou"/>
        <family val="2"/>
      </rPr>
      <t xml:space="preserve">Das Tool wurde entwickelt, um einen Einblick in die Walkability für eine Person zu geben, die von A nach B geht. Das Tool bewertet die Walkability eines Alltagsweges, es bewertet nicht die Begehbarkeit eines Freizeitweges. 
</t>
    </r>
    <r>
      <rPr>
        <b/>
        <sz val="10"/>
        <color theme="1"/>
        <rFont val="Segou"/>
      </rPr>
      <t>Wer kann das Instrument einsetzen?</t>
    </r>
    <r>
      <rPr>
        <sz val="10"/>
        <color theme="1"/>
        <rFont val="Segou"/>
        <family val="2"/>
      </rPr>
      <t xml:space="preserve">
Das Tool wurde für die Politik und die kommunale Verwaltung entwickelt, um die Walkability eines Viertels oder einer Straße zu ermitteln. Es ist auch möglich, dass Bürger*innen oder andere Interessengruppen das Instrument ausfüllen. 
</t>
    </r>
    <r>
      <rPr>
        <b/>
        <sz val="10"/>
        <color theme="1"/>
        <rFont val="Segou"/>
      </rPr>
      <t>Was beinhaltet eine Quick-Scan-Methode und warum wurde sie gewählt?</t>
    </r>
    <r>
      <rPr>
        <sz val="10"/>
        <color theme="1"/>
        <rFont val="Segou"/>
        <family val="2"/>
      </rPr>
      <t xml:space="preserve">
Es gibt verschiedene Instrumente zur Visualisierung der Walkability eines Viertels, aber das Ausfüllen eines Instruments ist zeitaufwändig. Infolgedessen wird ein solches Instrument oft nicht genutzt und die Walkability nicht rechtzeitig auf die Tagesordnung gesetzt. Mit dieser Quick-Scan-Methode kann die Walkability schnell und einfach kartiert werden, ohne dass umständliche Datenquellen, umfangreiche Studien oder das Ausfüllen von Checklisten erforderlich sind. 
Dies führt jedoch dazu, dass nicht alle Fragen objektiv beantwortet werden können, weshalb es beim Ausfüllen des Tools zu Unterschieden kommen kann. Diese Unterschiede lassen die Interessen und Wahrnehmungen der verschiedenen Nutzenden erkennen. Anhand der möglichen Unterschiede können Sie die Begehbarkeit auf die Bedürfnisse einer bestimmten Zielgruppe optimieren. 
</t>
    </r>
    <r>
      <rPr>
        <i/>
        <sz val="10"/>
        <color theme="1"/>
        <rFont val="Segou"/>
      </rPr>
      <t>Version: 1.1 (27-06-2022)
Autoren: Geert-Jan Wolters, Bas Alferink und Dennis van Sluijs (Goudappel)</t>
    </r>
  </si>
  <si>
    <t>Übersetzt für den deutschen Raum und Ansprechpartnerin in Deutschland:</t>
  </si>
  <si>
    <t>Fair Spaces GmbH</t>
  </si>
  <si>
    <t>kontakt@fair-spaces.de</t>
  </si>
  <si>
    <t>0176-80712212</t>
  </si>
  <si>
    <t>www.fair-spaces.de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</si>
</sst>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0"/>
      <color theme="1"/>
      <name val="Segou"/>
      <family val="2"/>
    </font>
    <font>
      <b/>
      <sz val="10"/>
      <color theme="0"/>
      <name val="Segou"/>
    </font>
    <font>
      <b/>
      <sz val="10"/>
      <color theme="1"/>
      <name val="Segou"/>
    </font>
    <font>
      <sz val="10"/>
      <name val="Segou"/>
      <family val="2"/>
    </font>
    <font>
      <sz val="8"/>
      <name val="Segou"/>
      <family val="2"/>
    </font>
    <font>
      <b/>
      <sz val="10"/>
      <color rgb="FFFF0000"/>
      <name val="Segou"/>
    </font>
    <font>
      <sz val="10"/>
      <color theme="1"/>
      <name val="Segou"/>
    </font>
    <font>
      <sz val="10"/>
      <name val="Segou"/>
    </font>
    <font>
      <sz val="10"/>
      <color theme="9" tint="-0.249977111117893"/>
      <name val="Segou"/>
      <family val="2"/>
    </font>
    <font>
      <sz val="10"/>
      <color rgb="FFFF0000"/>
      <name val="Segou"/>
      <family val="2"/>
    </font>
    <font>
      <i/>
      <sz val="8"/>
      <color theme="1"/>
      <name val="Segou"/>
    </font>
    <font>
      <sz val="10"/>
      <color theme="0"/>
      <name val="Segou"/>
      <family val="2"/>
    </font>
    <font>
      <sz val="10"/>
      <color theme="0"/>
      <name val="Segou"/>
    </font>
    <font>
      <i/>
      <sz val="10"/>
      <color theme="1"/>
      <name val="Segou"/>
    </font>
    <font>
      <b/>
      <sz val="14"/>
      <color theme="0"/>
      <name val="Segou"/>
    </font>
    <font>
      <sz val="14"/>
      <color theme="1"/>
      <name val="Segou"/>
    </font>
    <font>
      <sz val="22"/>
      <color rgb="FF4B5159"/>
      <name val="Aharoni"/>
      <charset val="177"/>
    </font>
    <font>
      <sz val="22"/>
      <color rgb="FF4B5159"/>
      <name val="Aharoni"/>
    </font>
    <font>
      <i/>
      <sz val="8"/>
      <name val="Segou"/>
    </font>
    <font>
      <u/>
      <sz val="10"/>
      <color theme="10"/>
      <name val="Segou"/>
      <family val="2"/>
    </font>
  </fonts>
  <fills count="17">
    <fill>
      <patternFill patternType="none"/>
    </fill>
    <fill>
      <patternFill patternType="gray125"/>
    </fill>
    <fill>
      <patternFill patternType="solid">
        <fgColor theme="4"/>
        <bgColor indexed="64"/>
      </patternFill>
    </fill>
    <fill>
      <patternFill patternType="solid">
        <fgColor rgb="FFFF0000"/>
        <bgColor indexed="64"/>
      </patternFill>
    </fill>
    <fill>
      <patternFill patternType="solid">
        <fgColor rgb="FFFFFF00"/>
        <bgColor indexed="64"/>
      </patternFill>
    </fill>
    <fill>
      <patternFill patternType="solid">
        <fgColor rgb="FF4472C4"/>
        <bgColor indexed="64"/>
      </patternFill>
    </fill>
    <fill>
      <patternFill patternType="solid">
        <fgColor rgb="FFB3C6E7"/>
        <bgColor indexed="64"/>
      </patternFill>
    </fill>
    <fill>
      <patternFill patternType="solid">
        <fgColor rgb="FF70AD47"/>
        <bgColor indexed="64"/>
      </patternFill>
    </fill>
    <fill>
      <patternFill patternType="solid">
        <fgColor rgb="FFA9D08E"/>
        <bgColor indexed="64"/>
      </patternFill>
    </fill>
    <fill>
      <patternFill patternType="solid">
        <fgColor rgb="FFFFE699"/>
        <bgColor indexed="64"/>
      </patternFill>
    </fill>
    <fill>
      <patternFill patternType="solid">
        <fgColor rgb="FFF4B084"/>
        <bgColor indexed="64"/>
      </patternFill>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rgb="FFDE0058"/>
        <bgColor indexed="64"/>
      </patternFill>
    </fill>
    <fill>
      <patternFill patternType="solid">
        <fgColor rgb="FF4B5159"/>
        <bgColor indexed="64"/>
      </patternFill>
    </fill>
    <fill>
      <patternFill patternType="solid">
        <fgColor rgb="FFE7E6E6"/>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s>
  <cellStyleXfs count="2">
    <xf numFmtId="0" fontId="0" fillId="0" borderId="0"/>
    <xf numFmtId="0" fontId="19" fillId="0" borderId="0" applyNumberFormat="0" applyFill="0" applyBorder="0" applyAlignment="0" applyProtection="0"/>
  </cellStyleXfs>
  <cellXfs count="142">
    <xf numFmtId="0" fontId="0" fillId="0" borderId="0" xfId="0"/>
    <xf numFmtId="0" fontId="1" fillId="2" borderId="0" xfId="0" applyFont="1" applyFill="1"/>
    <xf numFmtId="0" fontId="0" fillId="4" borderId="0" xfId="0" applyFill="1" applyAlignment="1">
      <alignment horizontal="left" wrapText="1"/>
    </xf>
    <xf numFmtId="0" fontId="0" fillId="0" borderId="0" xfId="0" applyAlignment="1">
      <alignment horizontal="center" vertical="center"/>
    </xf>
    <xf numFmtId="0" fontId="0" fillId="0" borderId="0" xfId="0" applyAlignment="1">
      <alignment wrapText="1"/>
    </xf>
    <xf numFmtId="0" fontId="0" fillId="4" borderId="0" xfId="0" applyFill="1" applyAlignment="1">
      <alignment wrapText="1"/>
    </xf>
    <xf numFmtId="0" fontId="1" fillId="2" borderId="0" xfId="0" applyFont="1" applyFill="1" applyAlignment="1">
      <alignment horizontal="center" vertical="center"/>
    </xf>
    <xf numFmtId="0" fontId="1" fillId="2" borderId="0" xfId="0" applyFont="1" applyFill="1" applyAlignment="1">
      <alignment wrapText="1"/>
    </xf>
    <xf numFmtId="0" fontId="6" fillId="0" borderId="0" xfId="0" applyFont="1"/>
    <xf numFmtId="0" fontId="2" fillId="4" borderId="0" xfId="0" applyFont="1" applyFill="1" applyAlignment="1">
      <alignment wrapText="1"/>
    </xf>
    <xf numFmtId="0" fontId="2" fillId="0" borderId="0" xfId="0" applyFont="1"/>
    <xf numFmtId="0" fontId="0" fillId="0" borderId="0" xfId="0" quotePrefix="1"/>
    <xf numFmtId="0" fontId="0" fillId="3" borderId="0" xfId="0" applyFill="1"/>
    <xf numFmtId="0" fontId="1" fillId="2" borderId="0" xfId="0" applyFont="1" applyFill="1" applyAlignment="1">
      <alignment horizontal="left" vertical="center"/>
    </xf>
    <xf numFmtId="0" fontId="0" fillId="0" borderId="0" xfId="0" applyAlignment="1">
      <alignment horizontal="center"/>
    </xf>
    <xf numFmtId="0" fontId="1" fillId="2" borderId="0" xfId="0" applyFont="1" applyFill="1" applyAlignment="1">
      <alignment horizontal="center"/>
    </xf>
    <xf numFmtId="0" fontId="1" fillId="2" borderId="0" xfId="0" applyFont="1" applyFill="1" applyAlignment="1">
      <alignment horizontal="left"/>
    </xf>
    <xf numFmtId="0" fontId="9" fillId="4" borderId="0" xfId="0" applyFont="1" applyFill="1" applyAlignment="1">
      <alignment wrapText="1"/>
    </xf>
    <xf numFmtId="0" fontId="1" fillId="5" borderId="0" xfId="0" applyFont="1" applyFill="1"/>
    <xf numFmtId="0" fontId="0" fillId="5" borderId="0" xfId="0" applyFill="1"/>
    <xf numFmtId="0" fontId="0" fillId="5" borderId="0" xfId="0" applyFill="1" applyAlignment="1">
      <alignment horizontal="center" vertical="center"/>
    </xf>
    <xf numFmtId="0" fontId="1" fillId="2" borderId="0" xfId="0" applyFont="1" applyFill="1" applyAlignment="1">
      <alignment horizontal="right"/>
    </xf>
    <xf numFmtId="0" fontId="1" fillId="5" borderId="0" xfId="0" applyFont="1" applyFill="1" applyAlignment="1">
      <alignment horizontal="center"/>
    </xf>
    <xf numFmtId="0" fontId="1" fillId="5" borderId="0" xfId="0" applyFont="1" applyFill="1" applyAlignment="1">
      <alignment horizontal="left"/>
    </xf>
    <xf numFmtId="0" fontId="1" fillId="5" borderId="0" xfId="0" applyFont="1" applyFill="1" applyAlignment="1">
      <alignment wrapText="1"/>
    </xf>
    <xf numFmtId="0" fontId="3" fillId="4" borderId="0" xfId="0" applyFont="1" applyFill="1" applyAlignment="1">
      <alignment wrapText="1"/>
    </xf>
    <xf numFmtId="0" fontId="8" fillId="7" borderId="0" xfId="0" applyFont="1"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2" borderId="0" xfId="0" applyFill="1" applyAlignment="1">
      <alignment horizontal="center"/>
    </xf>
    <xf numFmtId="0" fontId="0" fillId="11" borderId="0" xfId="0" applyFill="1" applyAlignment="1">
      <alignment vertical="top" wrapText="1"/>
    </xf>
    <xf numFmtId="0" fontId="0" fillId="13" borderId="2" xfId="0" applyFill="1" applyBorder="1"/>
    <xf numFmtId="0" fontId="0" fillId="13" borderId="4" xfId="0" applyFill="1" applyBorder="1"/>
    <xf numFmtId="0" fontId="0" fillId="13" borderId="0" xfId="0" applyFill="1"/>
    <xf numFmtId="0" fontId="0" fillId="13" borderId="5" xfId="0" applyFill="1" applyBorder="1"/>
    <xf numFmtId="0" fontId="0" fillId="13" borderId="7" xfId="0" applyFill="1" applyBorder="1"/>
    <xf numFmtId="0" fontId="0" fillId="13" borderId="8" xfId="0" applyFill="1" applyBorder="1"/>
    <xf numFmtId="0" fontId="2" fillId="13" borderId="1" xfId="0" applyFont="1" applyFill="1" applyBorder="1"/>
    <xf numFmtId="0" fontId="2" fillId="13" borderId="4" xfId="0" applyFont="1" applyFill="1" applyBorder="1"/>
    <xf numFmtId="0" fontId="2" fillId="13" borderId="6" xfId="0" applyFont="1" applyFill="1" applyBorder="1"/>
    <xf numFmtId="0" fontId="10" fillId="13" borderId="0" xfId="0" applyFont="1" applyFill="1"/>
    <xf numFmtId="0" fontId="10" fillId="13" borderId="7" xfId="0" applyFont="1" applyFill="1" applyBorder="1"/>
    <xf numFmtId="0" fontId="0" fillId="13" borderId="7" xfId="0" applyFill="1" applyBorder="1" applyAlignment="1">
      <alignment horizontal="left"/>
    </xf>
    <xf numFmtId="0" fontId="11" fillId="14" borderId="12" xfId="0" applyFont="1" applyFill="1" applyBorder="1"/>
    <xf numFmtId="0" fontId="11" fillId="14" borderId="14" xfId="0" applyFont="1" applyFill="1" applyBorder="1"/>
    <xf numFmtId="0" fontId="12" fillId="14" borderId="12" xfId="0" applyFont="1" applyFill="1" applyBorder="1"/>
    <xf numFmtId="0" fontId="1" fillId="15" borderId="9" xfId="0" applyFont="1" applyFill="1" applyBorder="1"/>
    <xf numFmtId="164" fontId="0" fillId="15" borderId="10" xfId="0" applyNumberFormat="1" applyFill="1" applyBorder="1"/>
    <xf numFmtId="164" fontId="0" fillId="15" borderId="11" xfId="0" applyNumberFormat="1" applyFill="1" applyBorder="1"/>
    <xf numFmtId="0" fontId="1" fillId="15" borderId="10" xfId="0" applyFont="1" applyFill="1" applyBorder="1"/>
    <xf numFmtId="0" fontId="1" fillId="15" borderId="11" xfId="0" applyFont="1" applyFill="1" applyBorder="1"/>
    <xf numFmtId="0" fontId="0" fillId="13" borderId="0" xfId="0" applyFill="1" applyAlignment="1">
      <alignment wrapText="1"/>
    </xf>
    <xf numFmtId="0" fontId="0" fillId="13" borderId="6" xfId="0" applyFill="1" applyBorder="1"/>
    <xf numFmtId="0" fontId="0" fillId="16" borderId="0" xfId="0" applyFill="1"/>
    <xf numFmtId="0" fontId="0" fillId="16" borderId="5" xfId="0" applyFill="1" applyBorder="1"/>
    <xf numFmtId="0" fontId="1" fillId="15" borderId="12" xfId="0" applyFont="1" applyFill="1" applyBorder="1"/>
    <xf numFmtId="0" fontId="1" fillId="15" borderId="13" xfId="0" applyFont="1" applyFill="1" applyBorder="1"/>
    <xf numFmtId="0" fontId="14" fillId="12" borderId="0" xfId="0" applyFont="1" applyFill="1"/>
    <xf numFmtId="0" fontId="15" fillId="12" borderId="0" xfId="0" applyFont="1" applyFill="1"/>
    <xf numFmtId="0" fontId="14" fillId="15" borderId="10" xfId="0" applyFont="1" applyFill="1" applyBorder="1"/>
    <xf numFmtId="0" fontId="14" fillId="15" borderId="11" xfId="0" applyFont="1" applyFill="1" applyBorder="1"/>
    <xf numFmtId="0" fontId="14" fillId="15" borderId="11" xfId="0" applyFont="1" applyFill="1" applyBorder="1" applyAlignment="1">
      <alignment wrapText="1"/>
    </xf>
    <xf numFmtId="0" fontId="14" fillId="15" borderId="10" xfId="0" applyFont="1" applyFill="1" applyBorder="1" applyAlignment="1">
      <alignment horizontal="left"/>
    </xf>
    <xf numFmtId="0" fontId="6" fillId="0" borderId="0" xfId="0" applyFont="1" applyAlignment="1">
      <alignment wrapText="1"/>
    </xf>
    <xf numFmtId="0" fontId="16" fillId="12" borderId="0" xfId="0" applyFont="1" applyFill="1" applyAlignment="1">
      <alignment horizontal="left"/>
    </xf>
    <xf numFmtId="0" fontId="0" fillId="16" borderId="4" xfId="0" applyFill="1" applyBorder="1"/>
    <xf numFmtId="0" fontId="3" fillId="16" borderId="5" xfId="0" applyFont="1" applyFill="1" applyBorder="1" applyAlignment="1">
      <alignment horizontal="center"/>
    </xf>
    <xf numFmtId="0" fontId="3" fillId="16" borderId="5" xfId="0" applyFont="1" applyFill="1" applyBorder="1"/>
    <xf numFmtId="0" fontId="0" fillId="8" borderId="4" xfId="0" applyFill="1" applyBorder="1"/>
    <xf numFmtId="0" fontId="0" fillId="10" borderId="4" xfId="0" applyFill="1" applyBorder="1"/>
    <xf numFmtId="0" fontId="0" fillId="6" borderId="6" xfId="0" applyFill="1" applyBorder="1"/>
    <xf numFmtId="0" fontId="0" fillId="16" borderId="8" xfId="0" applyFill="1" applyBorder="1"/>
    <xf numFmtId="0" fontId="0" fillId="7" borderId="9" xfId="0" applyFill="1" applyBorder="1"/>
    <xf numFmtId="0" fontId="3" fillId="16" borderId="11" xfId="0" applyFont="1" applyFill="1" applyBorder="1"/>
    <xf numFmtId="0" fontId="0" fillId="9" borderId="9" xfId="0" applyFill="1" applyBorder="1"/>
    <xf numFmtId="0" fontId="0" fillId="3" borderId="9" xfId="0" applyFill="1" applyBorder="1"/>
    <xf numFmtId="0" fontId="0" fillId="16" borderId="11" xfId="0" applyFill="1" applyBorder="1"/>
    <xf numFmtId="0" fontId="2" fillId="13" borderId="4" xfId="0" applyFont="1" applyFill="1" applyBorder="1" applyAlignment="1">
      <alignment vertical="center"/>
    </xf>
    <xf numFmtId="164" fontId="0" fillId="13" borderId="0" xfId="0" applyNumberFormat="1" applyFill="1"/>
    <xf numFmtId="0" fontId="0" fillId="0" borderId="0" xfId="0" applyAlignment="1">
      <alignment horizontal="right"/>
    </xf>
    <xf numFmtId="0" fontId="9" fillId="0" borderId="0" xfId="0" applyFont="1" applyAlignment="1">
      <alignment wrapText="1"/>
    </xf>
    <xf numFmtId="0" fontId="0" fillId="12" borderId="15" xfId="0" applyFill="1" applyBorder="1"/>
    <xf numFmtId="0" fontId="15" fillId="12" borderId="15" xfId="0" applyFont="1" applyFill="1" applyBorder="1"/>
    <xf numFmtId="0" fontId="15" fillId="0" borderId="15" xfId="0" applyFont="1" applyBorder="1"/>
    <xf numFmtId="0" fontId="0" fillId="0" borderId="15" xfId="0" applyBorder="1"/>
    <xf numFmtId="0" fontId="0" fillId="13" borderId="7" xfId="0" applyFill="1" applyBorder="1" applyAlignment="1">
      <alignment horizontal="right"/>
    </xf>
    <xf numFmtId="0" fontId="0" fillId="0" borderId="16" xfId="0" applyBorder="1"/>
    <xf numFmtId="0" fontId="0" fillId="0" borderId="17" xfId="0" applyBorder="1"/>
    <xf numFmtId="0" fontId="0" fillId="12" borderId="18" xfId="0" applyFill="1" applyBorder="1"/>
    <xf numFmtId="0" fontId="2" fillId="13" borderId="4" xfId="0" applyFont="1" applyFill="1" applyBorder="1" applyAlignment="1">
      <alignment horizontal="left" vertical="top"/>
    </xf>
    <xf numFmtId="0" fontId="0" fillId="12" borderId="16" xfId="0" applyFill="1" applyBorder="1"/>
    <xf numFmtId="0" fontId="0" fillId="12" borderId="17" xfId="0" applyFill="1" applyBorder="1"/>
    <xf numFmtId="0" fontId="0" fillId="0" borderId="18" xfId="0" applyBorder="1"/>
    <xf numFmtId="0" fontId="1" fillId="15" borderId="1" xfId="0" applyFont="1" applyFill="1" applyBorder="1"/>
    <xf numFmtId="164" fontId="0" fillId="15" borderId="2" xfId="0" applyNumberFormat="1" applyFill="1" applyBorder="1"/>
    <xf numFmtId="164" fontId="0" fillId="15" borderId="3" xfId="0" applyNumberFormat="1" applyFill="1" applyBorder="1"/>
    <xf numFmtId="0" fontId="2" fillId="11" borderId="0" xfId="0" applyFont="1" applyFill="1" applyAlignment="1">
      <alignment vertical="top"/>
    </xf>
    <xf numFmtId="0" fontId="0" fillId="12" borderId="0" xfId="0" applyFill="1" applyAlignment="1">
      <alignment vertical="top" wrapText="1"/>
    </xf>
    <xf numFmtId="0" fontId="0" fillId="11" borderId="0" xfId="0" applyFill="1" applyAlignment="1">
      <alignment horizontal="center"/>
    </xf>
    <xf numFmtId="0" fontId="18" fillId="13" borderId="0" xfId="0" applyFont="1" applyFill="1"/>
    <xf numFmtId="0" fontId="14" fillId="15" borderId="9" xfId="0" applyFont="1" applyFill="1" applyBorder="1"/>
    <xf numFmtId="0" fontId="0" fillId="13" borderId="1" xfId="0" applyFill="1" applyBorder="1"/>
    <xf numFmtId="0" fontId="0" fillId="13" borderId="3" xfId="0" applyFill="1" applyBorder="1"/>
    <xf numFmtId="0" fontId="19" fillId="13" borderId="6" xfId="1" applyFill="1" applyBorder="1"/>
    <xf numFmtId="0" fontId="19" fillId="13" borderId="4" xfId="1" applyFill="1" applyBorder="1"/>
    <xf numFmtId="0" fontId="14" fillId="15" borderId="9" xfId="0" applyFont="1" applyFill="1" applyBorder="1" applyAlignment="1">
      <alignment horizontal="left" vertical="center" wrapText="1"/>
    </xf>
    <xf numFmtId="0" fontId="14" fillId="15" borderId="10" xfId="0" applyFont="1" applyFill="1" applyBorder="1" applyAlignment="1">
      <alignment horizontal="left" vertical="center" wrapText="1"/>
    </xf>
    <xf numFmtId="0" fontId="14" fillId="15" borderId="11" xfId="0" applyFont="1" applyFill="1" applyBorder="1" applyAlignment="1">
      <alignment horizontal="left" vertical="center" wrapText="1"/>
    </xf>
    <xf numFmtId="0" fontId="0" fillId="13" borderId="1" xfId="0" applyFill="1" applyBorder="1" applyAlignment="1">
      <alignment horizontal="left" vertical="top" wrapText="1"/>
    </xf>
    <xf numFmtId="0" fontId="0" fillId="13" borderId="2" xfId="0" applyFill="1" applyBorder="1" applyAlignment="1">
      <alignment horizontal="left" vertical="top" wrapText="1"/>
    </xf>
    <xf numFmtId="0" fontId="0" fillId="13" borderId="3" xfId="0" applyFill="1" applyBorder="1" applyAlignment="1">
      <alignment horizontal="left" vertical="top" wrapText="1"/>
    </xf>
    <xf numFmtId="0" fontId="0" fillId="13" borderId="4" xfId="0" applyFill="1" applyBorder="1" applyAlignment="1">
      <alignment horizontal="left" vertical="top" wrapText="1"/>
    </xf>
    <xf numFmtId="0" fontId="0" fillId="13" borderId="0" xfId="0" applyFill="1" applyAlignment="1">
      <alignment horizontal="left" vertical="top" wrapText="1"/>
    </xf>
    <xf numFmtId="0" fontId="0" fillId="13" borderId="5" xfId="0" applyFill="1" applyBorder="1" applyAlignment="1">
      <alignment horizontal="left" vertical="top" wrapText="1"/>
    </xf>
    <xf numFmtId="0" fontId="0" fillId="13" borderId="6" xfId="0" applyFill="1" applyBorder="1" applyAlignment="1">
      <alignment horizontal="left" vertical="top" wrapText="1"/>
    </xf>
    <xf numFmtId="0" fontId="0" fillId="13" borderId="7" xfId="0" applyFill="1" applyBorder="1" applyAlignment="1">
      <alignment horizontal="left" vertical="top" wrapText="1"/>
    </xf>
    <xf numFmtId="0" fontId="0" fillId="13" borderId="8" xfId="0" applyFill="1" applyBorder="1" applyAlignment="1">
      <alignment horizontal="left" vertical="top" wrapText="1"/>
    </xf>
    <xf numFmtId="0" fontId="14" fillId="15" borderId="9" xfId="0" applyFont="1" applyFill="1" applyBorder="1" applyAlignment="1">
      <alignment horizontal="left"/>
    </xf>
    <xf numFmtId="0" fontId="14" fillId="15" borderId="10" xfId="0" applyFont="1" applyFill="1" applyBorder="1" applyAlignment="1">
      <alignment horizontal="left"/>
    </xf>
    <xf numFmtId="0" fontId="10" fillId="13" borderId="0" xfId="0" applyFont="1" applyFill="1" applyAlignment="1">
      <alignment horizontal="left"/>
    </xf>
    <xf numFmtId="0" fontId="10" fillId="13" borderId="5" xfId="0" applyFont="1" applyFill="1" applyBorder="1" applyAlignment="1">
      <alignment horizontal="left"/>
    </xf>
    <xf numFmtId="0" fontId="0" fillId="13" borderId="1" xfId="0" applyFill="1" applyBorder="1" applyAlignment="1">
      <alignment horizontal="left" wrapText="1"/>
    </xf>
    <xf numFmtId="0" fontId="0" fillId="13" borderId="2" xfId="0" applyFill="1" applyBorder="1" applyAlignment="1">
      <alignment horizontal="left" wrapText="1"/>
    </xf>
    <xf numFmtId="0" fontId="0" fillId="13" borderId="3" xfId="0" applyFill="1" applyBorder="1" applyAlignment="1">
      <alignment horizontal="left" wrapText="1"/>
    </xf>
    <xf numFmtId="0" fontId="0" fillId="13" borderId="4" xfId="0" applyFill="1" applyBorder="1" applyAlignment="1">
      <alignment horizontal="left" wrapText="1"/>
    </xf>
    <xf numFmtId="0" fontId="0" fillId="13" borderId="0" xfId="0" applyFill="1" applyAlignment="1">
      <alignment horizontal="left" wrapText="1"/>
    </xf>
    <xf numFmtId="0" fontId="0" fillId="13" borderId="5" xfId="0" applyFill="1" applyBorder="1" applyAlignment="1">
      <alignment horizontal="left" wrapText="1"/>
    </xf>
    <xf numFmtId="0" fontId="0" fillId="13" borderId="4" xfId="0" applyFill="1" applyBorder="1" applyAlignment="1">
      <alignment horizontal="left"/>
    </xf>
    <xf numFmtId="0" fontId="0" fillId="13" borderId="0" xfId="0" applyFill="1" applyAlignment="1">
      <alignment horizontal="left"/>
    </xf>
    <xf numFmtId="0" fontId="0" fillId="4" borderId="0" xfId="0" applyFill="1" applyAlignment="1">
      <alignment horizontal="left" vertical="top" wrapText="1"/>
    </xf>
    <xf numFmtId="0" fontId="0" fillId="11" borderId="0" xfId="0" applyFill="1" applyAlignment="1">
      <alignment horizontal="left" vertical="top" wrapText="1"/>
    </xf>
    <xf numFmtId="0" fontId="9" fillId="12" borderId="0" xfId="0" applyFont="1" applyFill="1" applyAlignment="1">
      <alignment horizontal="left" wrapText="1"/>
    </xf>
    <xf numFmtId="0" fontId="0" fillId="6" borderId="0" xfId="0" applyFill="1" applyAlignment="1">
      <alignment horizontal="center"/>
    </xf>
    <xf numFmtId="0" fontId="17" fillId="16" borderId="1" xfId="0" applyFont="1" applyFill="1" applyBorder="1" applyAlignment="1">
      <alignment horizontal="left"/>
    </xf>
    <xf numFmtId="0" fontId="16" fillId="16" borderId="3" xfId="0" applyFont="1" applyFill="1" applyBorder="1" applyAlignment="1">
      <alignment horizontal="left"/>
    </xf>
    <xf numFmtId="0" fontId="16" fillId="16" borderId="4" xfId="0" applyFont="1" applyFill="1" applyBorder="1" applyAlignment="1">
      <alignment horizontal="left"/>
    </xf>
    <xf numFmtId="0" fontId="16" fillId="16" borderId="5" xfId="0" applyFont="1" applyFill="1" applyBorder="1" applyAlignment="1">
      <alignment horizontal="left"/>
    </xf>
    <xf numFmtId="0" fontId="17" fillId="12" borderId="0" xfId="0" applyFont="1" applyFill="1" applyAlignment="1">
      <alignment horizontal="left"/>
    </xf>
    <xf numFmtId="0" fontId="16" fillId="12" borderId="0" xfId="0" applyFont="1" applyFill="1" applyAlignment="1">
      <alignment horizontal="left"/>
    </xf>
  </cellXfs>
  <cellStyles count="2">
    <cellStyle name="Hyperlink" xfId="1" builtinId="8"/>
    <cellStyle name="Standaard" xfId="0" builtinId="0"/>
  </cellStyles>
  <dxfs count="25">
    <dxf>
      <fill>
        <patternFill>
          <bgColor rgb="FFFF0000"/>
        </patternFill>
      </fill>
    </dxf>
    <dxf>
      <fill>
        <patternFill>
          <bgColor rgb="FFF4B084"/>
        </patternFill>
      </fill>
    </dxf>
    <dxf>
      <fill>
        <patternFill>
          <bgColor rgb="FFFFE699"/>
        </patternFill>
      </fill>
    </dxf>
    <dxf>
      <fill>
        <patternFill>
          <bgColor rgb="FFA9D08E"/>
        </patternFill>
      </fill>
    </dxf>
    <dxf>
      <fill>
        <patternFill>
          <bgColor rgb="FF70AD47"/>
        </patternFill>
      </fill>
    </dxf>
    <dxf>
      <fill>
        <patternFill>
          <bgColor rgb="FFFF0000"/>
        </patternFill>
      </fill>
    </dxf>
    <dxf>
      <fill>
        <patternFill>
          <bgColor rgb="FFF4B084"/>
        </patternFill>
      </fill>
    </dxf>
    <dxf>
      <fill>
        <patternFill>
          <bgColor rgb="FFFFE699"/>
        </patternFill>
      </fill>
    </dxf>
    <dxf>
      <fill>
        <patternFill>
          <bgColor rgb="FFA9D08E"/>
        </patternFill>
      </fill>
    </dxf>
    <dxf>
      <fill>
        <patternFill>
          <bgColor rgb="FF70AD47"/>
        </patternFill>
      </fill>
    </dxf>
    <dxf>
      <fill>
        <patternFill>
          <bgColor rgb="FFFF0000"/>
        </patternFill>
      </fill>
    </dxf>
    <dxf>
      <fill>
        <patternFill>
          <bgColor rgb="FFF4B084"/>
        </patternFill>
      </fill>
    </dxf>
    <dxf>
      <fill>
        <patternFill>
          <bgColor rgb="FFFFE699"/>
        </patternFill>
      </fill>
    </dxf>
    <dxf>
      <fill>
        <patternFill>
          <bgColor rgb="FFA9D08E"/>
        </patternFill>
      </fill>
    </dxf>
    <dxf>
      <fill>
        <patternFill>
          <bgColor rgb="FF70AD47"/>
        </patternFill>
      </fill>
    </dxf>
    <dxf>
      <fill>
        <patternFill>
          <bgColor rgb="FFFF0000"/>
        </patternFill>
      </fill>
    </dxf>
    <dxf>
      <fill>
        <patternFill>
          <bgColor rgb="FFF4B084"/>
        </patternFill>
      </fill>
    </dxf>
    <dxf>
      <fill>
        <patternFill>
          <bgColor rgb="FFFFE699"/>
        </patternFill>
      </fill>
    </dxf>
    <dxf>
      <fill>
        <patternFill>
          <bgColor rgb="FFA9D08E"/>
        </patternFill>
      </fill>
    </dxf>
    <dxf>
      <fill>
        <patternFill>
          <bgColor rgb="FF70AD47"/>
        </patternFill>
      </fill>
    </dxf>
    <dxf>
      <fill>
        <patternFill>
          <bgColor rgb="FFFF0000"/>
        </patternFill>
      </fill>
    </dxf>
    <dxf>
      <fill>
        <patternFill>
          <bgColor rgb="FFF4B084"/>
        </patternFill>
      </fill>
    </dxf>
    <dxf>
      <fill>
        <patternFill>
          <bgColor rgb="FFFFE699"/>
        </patternFill>
      </fill>
    </dxf>
    <dxf>
      <fill>
        <patternFill>
          <bgColor rgb="FFA9D08E"/>
        </patternFill>
      </fill>
    </dxf>
    <dxf>
      <fill>
        <patternFill>
          <bgColor rgb="FF70AD47"/>
        </patternFill>
      </fill>
    </dxf>
  </dxfs>
  <tableStyles count="0" defaultTableStyle="TableStyleMedium2" defaultPivotStyle="PivotStyleLight16"/>
  <colors>
    <mruColors>
      <color rgb="FFDE0058"/>
      <color rgb="FFE7E6E6"/>
      <color rgb="FFB3C6E7"/>
      <color rgb="FFFF0000"/>
      <color rgb="FFF4B084"/>
      <color rgb="FFFFE699"/>
      <color rgb="FFA9D08E"/>
      <color rgb="FF70AD47"/>
      <color rgb="FF4B5159"/>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3" Type="http://schemas.openxmlformats.org/officeDocument/2006/relationships/image" Target="../media/image5.jpeg"/><Relationship Id="rId7" Type="http://schemas.openxmlformats.org/officeDocument/2006/relationships/image" Target="../media/image9.png"/><Relationship Id="rId12" Type="http://schemas.openxmlformats.org/officeDocument/2006/relationships/image" Target="../media/image14.jpe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16</xdr:col>
      <xdr:colOff>316229</xdr:colOff>
      <xdr:row>4</xdr:row>
      <xdr:rowOff>50933</xdr:rowOff>
    </xdr:from>
    <xdr:to>
      <xdr:col>20</xdr:col>
      <xdr:colOff>398705</xdr:colOff>
      <xdr:row>9</xdr:row>
      <xdr:rowOff>72390</xdr:rowOff>
    </xdr:to>
    <xdr:pic>
      <xdr:nvPicPr>
        <xdr:cNvPr id="3" name="Afbeelding 2">
          <a:extLst>
            <a:ext uri="{FF2B5EF4-FFF2-40B4-BE49-F238E27FC236}">
              <a16:creationId xmlns:a16="http://schemas.microsoft.com/office/drawing/2014/main" id="{530EAEAF-BF9C-D029-B765-45CC54A0AA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0254" y="946283"/>
          <a:ext cx="2242746" cy="878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314325</xdr:colOff>
      <xdr:row>1</xdr:row>
      <xdr:rowOff>28575</xdr:rowOff>
    </xdr:from>
    <xdr:to>
      <xdr:col>21</xdr:col>
      <xdr:colOff>216690</xdr:colOff>
      <xdr:row>3</xdr:row>
      <xdr:rowOff>62925</xdr:rowOff>
    </xdr:to>
    <xdr:pic>
      <xdr:nvPicPr>
        <xdr:cNvPr id="5" name="Afbeelding 4">
          <a:extLst>
            <a:ext uri="{FF2B5EF4-FFF2-40B4-BE49-F238E27FC236}">
              <a16:creationId xmlns:a16="http://schemas.microsoft.com/office/drawing/2014/main" id="{B42DA815-5FAE-BAA4-2FE8-1BCB90EF92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49075" y="200025"/>
          <a:ext cx="2578890" cy="58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2474422</xdr:colOff>
      <xdr:row>26</xdr:row>
      <xdr:rowOff>0</xdr:rowOff>
    </xdr:from>
    <xdr:to>
      <xdr:col>2</xdr:col>
      <xdr:colOff>4326773</xdr:colOff>
      <xdr:row>33</xdr:row>
      <xdr:rowOff>136629</xdr:rowOff>
    </xdr:to>
    <xdr:pic>
      <xdr:nvPicPr>
        <xdr:cNvPr id="17" name="Afbeelding 16" descr="Huis te koop: Nieuwe Ebbingestraat 18 A+B 9712 NK Groningen [funda]">
          <a:extLst>
            <a:ext uri="{FF2B5EF4-FFF2-40B4-BE49-F238E27FC236}">
              <a16:creationId xmlns:a16="http://schemas.microsoft.com/office/drawing/2014/main" id="{BDDA5C50-A335-4FBC-875A-D1A3CEB9A3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382"/>
        <a:stretch/>
      </xdr:blipFill>
      <xdr:spPr bwMode="auto">
        <a:xfrm>
          <a:off x="3582786" y="6407727"/>
          <a:ext cx="1863781" cy="1345092"/>
        </a:xfrm>
        <a:prstGeom prst="rect">
          <a:avLst/>
        </a:prstGeom>
        <a:noFill/>
        <a:ln w="9525" cap="flat" cmpd="sng" algn="ctr">
          <a:solidFill>
            <a:srgbClr val="1D1D1D"/>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2</xdr:col>
      <xdr:colOff>0</xdr:colOff>
      <xdr:row>15</xdr:row>
      <xdr:rowOff>0</xdr:rowOff>
    </xdr:from>
    <xdr:to>
      <xdr:col>2</xdr:col>
      <xdr:colOff>1806271</xdr:colOff>
      <xdr:row>21</xdr:row>
      <xdr:rowOff>133703</xdr:rowOff>
    </xdr:to>
    <xdr:pic>
      <xdr:nvPicPr>
        <xdr:cNvPr id="19" name="Afbeelding 18" descr="image">
          <a:extLst>
            <a:ext uri="{FF2B5EF4-FFF2-40B4-BE49-F238E27FC236}">
              <a16:creationId xmlns:a16="http://schemas.microsoft.com/office/drawing/2014/main" id="{28D0D073-406D-4DC6-B5FD-CD5DEC6A78F3}"/>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9103" r="3981"/>
        <a:stretch/>
      </xdr:blipFill>
      <xdr:spPr bwMode="auto">
        <a:xfrm>
          <a:off x="1108364" y="5004955"/>
          <a:ext cx="1810081" cy="116898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29778</xdr:colOff>
      <xdr:row>61</xdr:row>
      <xdr:rowOff>41391</xdr:rowOff>
    </xdr:from>
    <xdr:to>
      <xdr:col>2</xdr:col>
      <xdr:colOff>1847148</xdr:colOff>
      <xdr:row>68</xdr:row>
      <xdr:rowOff>962</xdr:rowOff>
    </xdr:to>
    <xdr:pic>
      <xdr:nvPicPr>
        <xdr:cNvPr id="25" name="Picture 4" descr="Domtoren (Utrecht) - 2022 Alles wat u moet weten VOORDAT je gaat -  Tripadvisor">
          <a:extLst>
            <a:ext uri="{FF2B5EF4-FFF2-40B4-BE49-F238E27FC236}">
              <a16:creationId xmlns:a16="http://schemas.microsoft.com/office/drawing/2014/main" id="{72A871A6-A42E-49AD-A3DE-9BA4AF6A909E}"/>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146"/>
        <a:stretch/>
      </xdr:blipFill>
      <xdr:spPr bwMode="auto">
        <a:xfrm>
          <a:off x="1138142" y="10181186"/>
          <a:ext cx="1828800" cy="11669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104</xdr:row>
      <xdr:rowOff>3808</xdr:rowOff>
    </xdr:from>
    <xdr:to>
      <xdr:col>2</xdr:col>
      <xdr:colOff>1828405</xdr:colOff>
      <xdr:row>110</xdr:row>
      <xdr:rowOff>129898</xdr:rowOff>
    </xdr:to>
    <xdr:pic>
      <xdr:nvPicPr>
        <xdr:cNvPr id="27" name="Picture 2">
          <a:extLst>
            <a:ext uri="{FF2B5EF4-FFF2-40B4-BE49-F238E27FC236}">
              <a16:creationId xmlns:a16="http://schemas.microsoft.com/office/drawing/2014/main" id="{CD63A5C5-699A-432E-B350-82350866430E}"/>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5516"/>
        <a:stretch/>
      </xdr:blipFill>
      <xdr:spPr bwMode="auto">
        <a:xfrm>
          <a:off x="1108364" y="16248263"/>
          <a:ext cx="1828405" cy="116899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120560</xdr:colOff>
      <xdr:row>104</xdr:row>
      <xdr:rowOff>0</xdr:rowOff>
    </xdr:from>
    <xdr:to>
      <xdr:col>3</xdr:col>
      <xdr:colOff>1998657</xdr:colOff>
      <xdr:row>110</xdr:row>
      <xdr:rowOff>136452</xdr:rowOff>
    </xdr:to>
    <xdr:pic>
      <xdr:nvPicPr>
        <xdr:cNvPr id="28" name="Picture 10" descr="Stadsparc Sittard :: Het plan">
          <a:extLst>
            <a:ext uri="{FF2B5EF4-FFF2-40B4-BE49-F238E27FC236}">
              <a16:creationId xmlns:a16="http://schemas.microsoft.com/office/drawing/2014/main" id="{517AC6B4-80F7-41F5-B798-69226E42C7E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6304" b="9538"/>
        <a:stretch/>
      </xdr:blipFill>
      <xdr:spPr bwMode="auto">
        <a:xfrm>
          <a:off x="8788310" y="16244455"/>
          <a:ext cx="1885717" cy="11717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5746689</xdr:colOff>
      <xdr:row>104</xdr:row>
      <xdr:rowOff>3809</xdr:rowOff>
    </xdr:from>
    <xdr:to>
      <xdr:col>3</xdr:col>
      <xdr:colOff>39889</xdr:colOff>
      <xdr:row>110</xdr:row>
      <xdr:rowOff>132570</xdr:rowOff>
    </xdr:to>
    <xdr:pic>
      <xdr:nvPicPr>
        <xdr:cNvPr id="29" name="Picture 6" descr="Wormerland kapt aan het Oosteinde 52 bomen | Noordhollandsdagblad">
          <a:extLst>
            <a:ext uri="{FF2B5EF4-FFF2-40B4-BE49-F238E27FC236}">
              <a16:creationId xmlns:a16="http://schemas.microsoft.com/office/drawing/2014/main" id="{964BCC78-FB75-4194-959C-AC24A2D1C7CE}"/>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6604"/>
        <a:stretch/>
      </xdr:blipFill>
      <xdr:spPr bwMode="auto">
        <a:xfrm>
          <a:off x="6855053" y="16248264"/>
          <a:ext cx="1854491" cy="11716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3858934</xdr:colOff>
      <xdr:row>104</xdr:row>
      <xdr:rowOff>0</xdr:rowOff>
    </xdr:from>
    <xdr:to>
      <xdr:col>2</xdr:col>
      <xdr:colOff>5657254</xdr:colOff>
      <xdr:row>110</xdr:row>
      <xdr:rowOff>131445</xdr:rowOff>
    </xdr:to>
    <xdr:pic>
      <xdr:nvPicPr>
        <xdr:cNvPr id="30" name="Picture 2">
          <a:extLst>
            <a:ext uri="{FF2B5EF4-FFF2-40B4-BE49-F238E27FC236}">
              <a16:creationId xmlns:a16="http://schemas.microsoft.com/office/drawing/2014/main" id="{DD6B66B6-C3BB-4A05-BB32-9F690048CF53}"/>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7732"/>
        <a:stretch/>
      </xdr:blipFill>
      <xdr:spPr bwMode="auto">
        <a:xfrm>
          <a:off x="4967298" y="16244455"/>
          <a:ext cx="1805940" cy="117434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1907915</xdr:colOff>
      <xdr:row>104</xdr:row>
      <xdr:rowOff>0</xdr:rowOff>
    </xdr:from>
    <xdr:to>
      <xdr:col>2</xdr:col>
      <xdr:colOff>3788150</xdr:colOff>
      <xdr:row>110</xdr:row>
      <xdr:rowOff>129949</xdr:rowOff>
    </xdr:to>
    <xdr:pic>
      <xdr:nvPicPr>
        <xdr:cNvPr id="31" name="Picture 4">
          <a:extLst>
            <a:ext uri="{FF2B5EF4-FFF2-40B4-BE49-F238E27FC236}">
              <a16:creationId xmlns:a16="http://schemas.microsoft.com/office/drawing/2014/main" id="{F95E10A2-2CDB-44FF-903B-4C50BDEEBA24}"/>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365" b="7131"/>
        <a:stretch/>
      </xdr:blipFill>
      <xdr:spPr bwMode="auto">
        <a:xfrm>
          <a:off x="3016279" y="16244455"/>
          <a:ext cx="1868805" cy="11728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30826</xdr:colOff>
      <xdr:row>25</xdr:row>
      <xdr:rowOff>82507</xdr:rowOff>
    </xdr:from>
    <xdr:to>
      <xdr:col>2</xdr:col>
      <xdr:colOff>2379345</xdr:colOff>
      <xdr:row>33</xdr:row>
      <xdr:rowOff>130971</xdr:rowOff>
    </xdr:to>
    <xdr:pic>
      <xdr:nvPicPr>
        <xdr:cNvPr id="18" name="Afbeelding 17" descr="Pin van Maciej Socha op Shared space">
          <a:extLst>
            <a:ext uri="{FF2B5EF4-FFF2-40B4-BE49-F238E27FC236}">
              <a16:creationId xmlns:a16="http://schemas.microsoft.com/office/drawing/2014/main" id="{1BC12DE7-67C2-D62D-3698-0A9AA7F49CE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39190" y="6403643"/>
          <a:ext cx="2352329" cy="135113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1997305</xdr:colOff>
      <xdr:row>61</xdr:row>
      <xdr:rowOff>44789</xdr:rowOff>
    </xdr:from>
    <xdr:to>
      <xdr:col>2</xdr:col>
      <xdr:colOff>3732068</xdr:colOff>
      <xdr:row>68</xdr:row>
      <xdr:rowOff>19851</xdr:rowOff>
    </xdr:to>
    <xdr:pic>
      <xdr:nvPicPr>
        <xdr:cNvPr id="22" name="Afbeelding 21" descr="Niet meer elke keer naar boven voor een ander kleurtje: Goese tv-toren  krijgt led-verlichting | Bevelanden | pzc.nl">
          <a:extLst>
            <a:ext uri="{FF2B5EF4-FFF2-40B4-BE49-F238E27FC236}">
              <a16:creationId xmlns:a16="http://schemas.microsoft.com/office/drawing/2014/main" id="{2533219D-4CCF-6A34-A9AD-7F78E61A5FE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105669" y="10106653"/>
          <a:ext cx="1734763" cy="1174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3863857</xdr:colOff>
      <xdr:row>61</xdr:row>
      <xdr:rowOff>34637</xdr:rowOff>
    </xdr:from>
    <xdr:to>
      <xdr:col>2</xdr:col>
      <xdr:colOff>5160940</xdr:colOff>
      <xdr:row>68</xdr:row>
      <xdr:rowOff>16104</xdr:rowOff>
    </xdr:to>
    <xdr:pic>
      <xdr:nvPicPr>
        <xdr:cNvPr id="23" name="Afbeelding 22" descr="Projecten - Ateliereen Architecten Eindhoven">
          <a:extLst>
            <a:ext uri="{FF2B5EF4-FFF2-40B4-BE49-F238E27FC236}">
              <a16:creationId xmlns:a16="http://schemas.microsoft.com/office/drawing/2014/main" id="{6C92F57C-ACDC-EFB5-0B92-87C9DC0CA91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8497"/>
        <a:stretch/>
      </xdr:blipFill>
      <xdr:spPr bwMode="auto">
        <a:xfrm>
          <a:off x="4972221" y="10096501"/>
          <a:ext cx="1293273" cy="11975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17318</xdr:colOff>
      <xdr:row>71</xdr:row>
      <xdr:rowOff>43209</xdr:rowOff>
    </xdr:from>
    <xdr:to>
      <xdr:col>2</xdr:col>
      <xdr:colOff>1542701</xdr:colOff>
      <xdr:row>78</xdr:row>
      <xdr:rowOff>133519</xdr:rowOff>
    </xdr:to>
    <xdr:pic>
      <xdr:nvPicPr>
        <xdr:cNvPr id="32" name="Afbeelding 31" descr="Bewegwijzering Stadshart Amersfoort - Van Beem &amp; Van Haagen">
          <a:extLst>
            <a:ext uri="{FF2B5EF4-FFF2-40B4-BE49-F238E27FC236}">
              <a16:creationId xmlns:a16="http://schemas.microsoft.com/office/drawing/2014/main" id="{13F69C49-133B-03D1-BAC5-6D4F67F0619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25682" y="11767618"/>
          <a:ext cx="1534908" cy="120265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1675601</xdr:colOff>
      <xdr:row>71</xdr:row>
      <xdr:rowOff>54899</xdr:rowOff>
    </xdr:from>
    <xdr:to>
      <xdr:col>2</xdr:col>
      <xdr:colOff>3488747</xdr:colOff>
      <xdr:row>78</xdr:row>
      <xdr:rowOff>136815</xdr:rowOff>
    </xdr:to>
    <xdr:pic>
      <xdr:nvPicPr>
        <xdr:cNvPr id="33" name="Afbeelding 32" descr="De binnenstad van Steenwijk wordt stapje voor stapje aantrekkelijker,  bijvoorbeeld met deze nieuwe borden | Kop van Overijssel | destentor.nl">
          <a:extLst>
            <a:ext uri="{FF2B5EF4-FFF2-40B4-BE49-F238E27FC236}">
              <a16:creationId xmlns:a16="http://schemas.microsoft.com/office/drawing/2014/main" id="{4DD53734-4841-C58F-8286-C83E16514F6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783965" y="11779308"/>
          <a:ext cx="1824576" cy="121140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xdr:colOff>
      <xdr:row>1</xdr:row>
      <xdr:rowOff>0</xdr:rowOff>
    </xdr:from>
    <xdr:to>
      <xdr:col>6</xdr:col>
      <xdr:colOff>1744562</xdr:colOff>
      <xdr:row>2</xdr:row>
      <xdr:rowOff>92325</xdr:rowOff>
    </xdr:to>
    <xdr:pic>
      <xdr:nvPicPr>
        <xdr:cNvPr id="3" name="Afbeelding 2">
          <a:extLst>
            <a:ext uri="{FF2B5EF4-FFF2-40B4-BE49-F238E27FC236}">
              <a16:creationId xmlns:a16="http://schemas.microsoft.com/office/drawing/2014/main" id="{00065FD5-23C3-4210-AA7C-4C3966E3D0C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020550" y="171450"/>
          <a:ext cx="2373212" cy="5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1903</xdr:colOff>
      <xdr:row>1</xdr:row>
      <xdr:rowOff>169544</xdr:rowOff>
    </xdr:from>
    <xdr:to>
      <xdr:col>15</xdr:col>
      <xdr:colOff>570651</xdr:colOff>
      <xdr:row>22</xdr:row>
      <xdr:rowOff>17144</xdr:rowOff>
    </xdr:to>
    <xdr:pic>
      <xdr:nvPicPr>
        <xdr:cNvPr id="2" name="Afbeelding 1" descr="Afbeelding met tekst, schermafbeelding, visitekaartje&#10;&#10;Automatisch gegenereerde beschrijving">
          <a:extLst>
            <a:ext uri="{FF2B5EF4-FFF2-40B4-BE49-F238E27FC236}">
              <a16:creationId xmlns:a16="http://schemas.microsoft.com/office/drawing/2014/main" id="{6B0F5C3C-45B6-4400-8008-09B1E29CC00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101"/>
        <a:stretch/>
      </xdr:blipFill>
      <xdr:spPr>
        <a:xfrm>
          <a:off x="1221103" y="340994"/>
          <a:ext cx="8493548" cy="5600700"/>
        </a:xfrm>
        <a:prstGeom prst="rect">
          <a:avLst/>
        </a:prstGeom>
      </xdr:spPr>
    </xdr:pic>
    <xdr:clientData/>
  </xdr:twoCellAnchor>
  <xdr:twoCellAnchor>
    <xdr:from>
      <xdr:col>0</xdr:col>
      <xdr:colOff>407670</xdr:colOff>
      <xdr:row>12</xdr:row>
      <xdr:rowOff>598170</xdr:rowOff>
    </xdr:from>
    <xdr:to>
      <xdr:col>2</xdr:col>
      <xdr:colOff>436245</xdr:colOff>
      <xdr:row>15</xdr:row>
      <xdr:rowOff>169545</xdr:rowOff>
    </xdr:to>
    <xdr:sp macro="" textlink="">
      <xdr:nvSpPr>
        <xdr:cNvPr id="3" name="Parallellogram 2">
          <a:extLst>
            <a:ext uri="{FF2B5EF4-FFF2-40B4-BE49-F238E27FC236}">
              <a16:creationId xmlns:a16="http://schemas.microsoft.com/office/drawing/2014/main" id="{36982FA5-0BA6-42DE-B8D0-FE235C0784C9}"/>
            </a:ext>
          </a:extLst>
        </xdr:cNvPr>
        <xdr:cNvSpPr/>
      </xdr:nvSpPr>
      <xdr:spPr>
        <a:xfrm>
          <a:off x="407670" y="4141470"/>
          <a:ext cx="1247775" cy="752475"/>
        </a:xfrm>
        <a:prstGeom prst="parallelogram">
          <a:avLst>
            <a:gd name="adj" fmla="val 6181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381242</xdr:colOff>
      <xdr:row>1</xdr:row>
      <xdr:rowOff>169630</xdr:rowOff>
    </xdr:from>
    <xdr:to>
      <xdr:col>17</xdr:col>
      <xdr:colOff>327560</xdr:colOff>
      <xdr:row>37</xdr:row>
      <xdr:rowOff>17815</xdr:rowOff>
    </xdr:to>
    <xdr:grpSp>
      <xdr:nvGrpSpPr>
        <xdr:cNvPr id="5" name="Groep 4">
          <a:extLst>
            <a:ext uri="{FF2B5EF4-FFF2-40B4-BE49-F238E27FC236}">
              <a16:creationId xmlns:a16="http://schemas.microsoft.com/office/drawing/2014/main" id="{BB85FAD6-D127-4443-98FE-5D6F3C69400E}"/>
            </a:ext>
          </a:extLst>
        </xdr:cNvPr>
        <xdr:cNvGrpSpPr/>
      </xdr:nvGrpSpPr>
      <xdr:grpSpPr>
        <a:xfrm>
          <a:off x="2429117" y="341080"/>
          <a:ext cx="4451643" cy="5744160"/>
          <a:chOff x="2231225" y="267350"/>
          <a:chExt cx="4178821" cy="6133711"/>
        </a:xfrm>
      </xdr:grpSpPr>
      <xdr:sp macro="" textlink="">
        <xdr:nvSpPr>
          <xdr:cNvPr id="3" name="Rechthoek 2">
            <a:extLst>
              <a:ext uri="{FF2B5EF4-FFF2-40B4-BE49-F238E27FC236}">
                <a16:creationId xmlns:a16="http://schemas.microsoft.com/office/drawing/2014/main" id="{625104BF-7D65-41FE-B9E8-B12E48FC4BBE}"/>
              </a:ext>
            </a:extLst>
          </xdr:cNvPr>
          <xdr:cNvSpPr/>
        </xdr:nvSpPr>
        <xdr:spPr>
          <a:xfrm rot="20040000">
            <a:off x="5830609" y="267350"/>
            <a:ext cx="579437" cy="606236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sp macro="" textlink="">
        <xdr:nvSpPr>
          <xdr:cNvPr id="22" name="Rechthoek 21">
            <a:extLst>
              <a:ext uri="{FF2B5EF4-FFF2-40B4-BE49-F238E27FC236}">
                <a16:creationId xmlns:a16="http://schemas.microsoft.com/office/drawing/2014/main" id="{5C189943-CAF6-4A7E-AEE8-CA64574AADFE}"/>
              </a:ext>
            </a:extLst>
          </xdr:cNvPr>
          <xdr:cNvSpPr/>
        </xdr:nvSpPr>
        <xdr:spPr>
          <a:xfrm rot="1560000">
            <a:off x="2231225" y="442398"/>
            <a:ext cx="933757" cy="595866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grpSp>
    <xdr:clientData/>
  </xdr:twoCellAnchor>
  <xdr:twoCellAnchor>
    <xdr:from>
      <xdr:col>6</xdr:col>
      <xdr:colOff>23670</xdr:colOff>
      <xdr:row>1</xdr:row>
      <xdr:rowOff>117149</xdr:rowOff>
    </xdr:from>
    <xdr:to>
      <xdr:col>7</xdr:col>
      <xdr:colOff>425582</xdr:colOff>
      <xdr:row>34</xdr:row>
      <xdr:rowOff>141895</xdr:rowOff>
    </xdr:to>
    <xdr:sp macro="" textlink="">
      <xdr:nvSpPr>
        <xdr:cNvPr id="8" name="Rechthoek 7">
          <a:extLst>
            <a:ext uri="{FF2B5EF4-FFF2-40B4-BE49-F238E27FC236}">
              <a16:creationId xmlns:a16="http://schemas.microsoft.com/office/drawing/2014/main" id="{89C87883-DE0E-4DF8-90F1-E4510B9A79A1}"/>
            </a:ext>
          </a:extLst>
        </xdr:cNvPr>
        <xdr:cNvSpPr/>
      </xdr:nvSpPr>
      <xdr:spPr>
        <a:xfrm rot="1560000">
          <a:off x="2824020" y="288599"/>
          <a:ext cx="478112" cy="565402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twoCellAnchor>
    <xdr:from>
      <xdr:col>15</xdr:col>
      <xdr:colOff>30375</xdr:colOff>
      <xdr:row>0</xdr:row>
      <xdr:rowOff>168319</xdr:rowOff>
    </xdr:from>
    <xdr:to>
      <xdr:col>15</xdr:col>
      <xdr:colOff>253701</xdr:colOff>
      <xdr:row>35</xdr:row>
      <xdr:rowOff>137106</xdr:rowOff>
    </xdr:to>
    <xdr:sp macro="" textlink="">
      <xdr:nvSpPr>
        <xdr:cNvPr id="9" name="Rechthoek 8">
          <a:extLst>
            <a:ext uri="{FF2B5EF4-FFF2-40B4-BE49-F238E27FC236}">
              <a16:creationId xmlns:a16="http://schemas.microsoft.com/office/drawing/2014/main" id="{0FAE7504-5E50-4129-B1A7-F312F1720478}"/>
            </a:ext>
          </a:extLst>
        </xdr:cNvPr>
        <xdr:cNvSpPr/>
      </xdr:nvSpPr>
      <xdr:spPr>
        <a:xfrm rot="20040000">
          <a:off x="5688225" y="168319"/>
          <a:ext cx="223326" cy="59409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twoCellAnchor editAs="oneCell">
    <xdr:from>
      <xdr:col>0</xdr:col>
      <xdr:colOff>238472</xdr:colOff>
      <xdr:row>6</xdr:row>
      <xdr:rowOff>1751</xdr:rowOff>
    </xdr:from>
    <xdr:to>
      <xdr:col>3</xdr:col>
      <xdr:colOff>123826</xdr:colOff>
      <xdr:row>10</xdr:row>
      <xdr:rowOff>104804</xdr:rowOff>
    </xdr:to>
    <xdr:pic>
      <xdr:nvPicPr>
        <xdr:cNvPr id="11" name="Afbeelding 10">
          <a:extLst>
            <a:ext uri="{FF2B5EF4-FFF2-40B4-BE49-F238E27FC236}">
              <a16:creationId xmlns:a16="http://schemas.microsoft.com/office/drawing/2014/main" id="{7677B72C-0119-45ED-A490-6AAE567B0D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472" y="1078076"/>
          <a:ext cx="1999904" cy="769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104775</xdr:rowOff>
    </xdr:from>
    <xdr:to>
      <xdr:col>3</xdr:col>
      <xdr:colOff>452712</xdr:colOff>
      <xdr:row>5</xdr:row>
      <xdr:rowOff>133800</xdr:rowOff>
    </xdr:to>
    <xdr:pic>
      <xdr:nvPicPr>
        <xdr:cNvPr id="2" name="Afbeelding 1">
          <a:extLst>
            <a:ext uri="{FF2B5EF4-FFF2-40B4-BE49-F238E27FC236}">
              <a16:creationId xmlns:a16="http://schemas.microsoft.com/office/drawing/2014/main" id="{9CBE1EF9-3A4C-40A1-AB80-2F0419FB4B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514350"/>
          <a:ext cx="2262462" cy="514800"/>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ontakt@fair-spaces.de" TargetMode="External"/><Relationship Id="rId1" Type="http://schemas.openxmlformats.org/officeDocument/2006/relationships/hyperlink" Target="http://www.fair-spaces.de/"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228C-F562-4557-96D3-787C761C2008}">
  <sheetPr codeName="Blad6"/>
  <dimension ref="B1:X42"/>
  <sheetViews>
    <sheetView tabSelected="1" workbookViewId="0"/>
  </sheetViews>
  <sheetFormatPr defaultColWidth="8.85546875" defaultRowHeight="12.75"/>
  <cols>
    <col min="1" max="1" width="2.85546875" style="31" customWidth="1"/>
    <col min="2" max="16" width="11.140625" style="31" customWidth="1"/>
    <col min="17" max="17" width="2.85546875" style="31" customWidth="1"/>
    <col min="18" max="16384" width="8.85546875" style="31"/>
  </cols>
  <sheetData>
    <row r="1" spans="2:24" ht="13.5" thickBot="1"/>
    <row r="2" spans="2:24" s="61" customFormat="1" ht="30" customHeight="1" thickBot="1">
      <c r="B2" s="108" t="s">
        <v>161</v>
      </c>
      <c r="C2" s="109"/>
      <c r="D2" s="109"/>
      <c r="E2" s="109"/>
      <c r="F2" s="109"/>
      <c r="G2" s="109"/>
      <c r="H2" s="109"/>
      <c r="I2" s="109"/>
      <c r="J2" s="109"/>
      <c r="K2" s="109"/>
      <c r="L2" s="109"/>
      <c r="M2" s="109"/>
      <c r="N2" s="109"/>
      <c r="O2" s="109"/>
      <c r="P2" s="110"/>
      <c r="Q2" s="60"/>
      <c r="R2" s="60"/>
      <c r="S2" s="60"/>
      <c r="T2" s="60"/>
      <c r="U2" s="60"/>
      <c r="V2" s="60"/>
    </row>
    <row r="3" spans="2:24" ht="13.5" thickBot="1"/>
    <row r="4" spans="2:24" ht="13.15" customHeight="1">
      <c r="B4" s="111" t="s">
        <v>328</v>
      </c>
      <c r="C4" s="112"/>
      <c r="D4" s="112"/>
      <c r="E4" s="112"/>
      <c r="F4" s="112"/>
      <c r="G4" s="112"/>
      <c r="H4" s="112"/>
      <c r="I4" s="112"/>
      <c r="J4" s="112"/>
      <c r="K4" s="112"/>
      <c r="L4" s="112"/>
      <c r="M4" s="112"/>
      <c r="N4" s="112"/>
      <c r="O4" s="112"/>
      <c r="P4" s="113"/>
    </row>
    <row r="5" spans="2:24">
      <c r="B5" s="114"/>
      <c r="C5" s="115"/>
      <c r="D5" s="115"/>
      <c r="E5" s="115"/>
      <c r="F5" s="115"/>
      <c r="G5" s="115"/>
      <c r="H5" s="115"/>
      <c r="I5" s="115"/>
      <c r="J5" s="115"/>
      <c r="K5" s="115"/>
      <c r="L5" s="115"/>
      <c r="M5" s="115"/>
      <c r="N5" s="115"/>
      <c r="O5" s="115"/>
      <c r="P5" s="116"/>
    </row>
    <row r="6" spans="2:24">
      <c r="B6" s="114"/>
      <c r="C6" s="115"/>
      <c r="D6" s="115"/>
      <c r="E6" s="115"/>
      <c r="F6" s="115"/>
      <c r="G6" s="115"/>
      <c r="H6" s="115"/>
      <c r="I6" s="115"/>
      <c r="J6" s="115"/>
      <c r="K6" s="115"/>
      <c r="L6" s="115"/>
      <c r="M6" s="115"/>
      <c r="N6" s="115"/>
      <c r="O6" s="115"/>
      <c r="P6" s="116"/>
    </row>
    <row r="7" spans="2:24">
      <c r="B7" s="114"/>
      <c r="C7" s="115"/>
      <c r="D7" s="115"/>
      <c r="E7" s="115"/>
      <c r="F7" s="115"/>
      <c r="G7" s="115"/>
      <c r="H7" s="115"/>
      <c r="I7" s="115"/>
      <c r="J7" s="115"/>
      <c r="K7" s="115"/>
      <c r="L7" s="115"/>
      <c r="M7" s="115"/>
      <c r="N7" s="115"/>
      <c r="O7" s="115"/>
      <c r="P7" s="116"/>
      <c r="U7"/>
    </row>
    <row r="8" spans="2:24">
      <c r="B8" s="114"/>
      <c r="C8" s="115"/>
      <c r="D8" s="115"/>
      <c r="E8" s="115"/>
      <c r="F8" s="115"/>
      <c r="G8" s="115"/>
      <c r="H8" s="115"/>
      <c r="I8" s="115"/>
      <c r="J8" s="115"/>
      <c r="K8" s="115"/>
      <c r="L8" s="115"/>
      <c r="M8" s="115"/>
      <c r="N8" s="115"/>
      <c r="O8" s="115"/>
      <c r="P8" s="116"/>
    </row>
    <row r="9" spans="2:24">
      <c r="B9" s="114"/>
      <c r="C9" s="115"/>
      <c r="D9" s="115"/>
      <c r="E9" s="115"/>
      <c r="F9" s="115"/>
      <c r="G9" s="115"/>
      <c r="H9" s="115"/>
      <c r="I9" s="115"/>
      <c r="J9" s="115"/>
      <c r="K9" s="115"/>
      <c r="L9" s="115"/>
      <c r="M9" s="115"/>
      <c r="N9" s="115"/>
      <c r="O9" s="115"/>
      <c r="P9" s="116"/>
    </row>
    <row r="10" spans="2:24" ht="13.5" thickBot="1">
      <c r="B10" s="114"/>
      <c r="C10" s="115"/>
      <c r="D10" s="115"/>
      <c r="E10" s="115"/>
      <c r="F10" s="115"/>
      <c r="G10" s="115"/>
      <c r="H10" s="115"/>
      <c r="I10" s="115"/>
      <c r="J10" s="115"/>
      <c r="K10" s="115"/>
      <c r="L10" s="115"/>
      <c r="M10" s="115"/>
      <c r="N10" s="115"/>
      <c r="O10" s="115"/>
      <c r="P10" s="116"/>
    </row>
    <row r="11" spans="2:24">
      <c r="B11" s="114"/>
      <c r="C11" s="115"/>
      <c r="D11" s="115"/>
      <c r="E11" s="115"/>
      <c r="F11" s="115"/>
      <c r="G11" s="115"/>
      <c r="H11" s="115"/>
      <c r="I11" s="115"/>
      <c r="J11" s="115"/>
      <c r="K11" s="115"/>
      <c r="L11" s="115"/>
      <c r="M11" s="115"/>
      <c r="N11" s="115"/>
      <c r="O11" s="115"/>
      <c r="P11" s="116"/>
      <c r="R11" s="104" t="s">
        <v>329</v>
      </c>
      <c r="S11" s="34"/>
      <c r="T11" s="34"/>
      <c r="U11" s="34"/>
      <c r="V11" s="34"/>
      <c r="W11" s="34"/>
      <c r="X11" s="105"/>
    </row>
    <row r="12" spans="2:24">
      <c r="B12" s="114"/>
      <c r="C12" s="115"/>
      <c r="D12" s="115"/>
      <c r="E12" s="115"/>
      <c r="F12" s="115"/>
      <c r="G12" s="115"/>
      <c r="H12" s="115"/>
      <c r="I12" s="115"/>
      <c r="J12" s="115"/>
      <c r="K12" s="115"/>
      <c r="L12" s="115"/>
      <c r="M12" s="115"/>
      <c r="N12" s="115"/>
      <c r="O12" s="115"/>
      <c r="P12" s="116"/>
      <c r="R12" s="41" t="s">
        <v>330</v>
      </c>
      <c r="S12" s="36"/>
      <c r="T12" s="36"/>
      <c r="U12" s="36"/>
      <c r="V12" s="36"/>
      <c r="W12" s="36"/>
      <c r="X12" s="37"/>
    </row>
    <row r="13" spans="2:24">
      <c r="B13" s="114"/>
      <c r="C13" s="115"/>
      <c r="D13" s="115"/>
      <c r="E13" s="115"/>
      <c r="F13" s="115"/>
      <c r="G13" s="115"/>
      <c r="H13" s="115"/>
      <c r="I13" s="115"/>
      <c r="J13" s="115"/>
      <c r="K13" s="115"/>
      <c r="L13" s="115"/>
      <c r="M13" s="115"/>
      <c r="N13" s="115"/>
      <c r="O13" s="115"/>
      <c r="P13" s="116"/>
      <c r="R13" s="107" t="s">
        <v>331</v>
      </c>
      <c r="S13" s="36"/>
      <c r="T13" s="36"/>
      <c r="U13" s="36"/>
      <c r="V13" s="36"/>
      <c r="W13" s="36"/>
      <c r="X13" s="37"/>
    </row>
    <row r="14" spans="2:24">
      <c r="B14" s="114"/>
      <c r="C14" s="115"/>
      <c r="D14" s="115"/>
      <c r="E14" s="115"/>
      <c r="F14" s="115"/>
      <c r="G14" s="115"/>
      <c r="H14" s="115"/>
      <c r="I14" s="115"/>
      <c r="J14" s="115"/>
      <c r="K14" s="115"/>
      <c r="L14" s="115"/>
      <c r="M14" s="115"/>
      <c r="N14" s="115"/>
      <c r="O14" s="115"/>
      <c r="P14" s="116"/>
      <c r="R14" s="35" t="s">
        <v>332</v>
      </c>
      <c r="S14" s="36"/>
      <c r="T14" s="36"/>
      <c r="U14" s="36"/>
      <c r="V14" s="36"/>
      <c r="W14" s="36"/>
      <c r="X14" s="37"/>
    </row>
    <row r="15" spans="2:24" ht="13.5" thickBot="1">
      <c r="B15" s="114"/>
      <c r="C15" s="115"/>
      <c r="D15" s="115"/>
      <c r="E15" s="115"/>
      <c r="F15" s="115"/>
      <c r="G15" s="115"/>
      <c r="H15" s="115"/>
      <c r="I15" s="115"/>
      <c r="J15" s="115"/>
      <c r="K15" s="115"/>
      <c r="L15" s="115"/>
      <c r="M15" s="115"/>
      <c r="N15" s="115"/>
      <c r="O15" s="115"/>
      <c r="P15" s="116"/>
      <c r="R15" s="106" t="s">
        <v>333</v>
      </c>
      <c r="S15" s="38"/>
      <c r="T15" s="38"/>
      <c r="U15" s="38"/>
      <c r="V15" s="38"/>
      <c r="W15" s="38"/>
      <c r="X15" s="39"/>
    </row>
    <row r="16" spans="2:24">
      <c r="B16" s="114"/>
      <c r="C16" s="115"/>
      <c r="D16" s="115"/>
      <c r="E16" s="115"/>
      <c r="F16" s="115"/>
      <c r="G16" s="115"/>
      <c r="H16" s="115"/>
      <c r="I16" s="115"/>
      <c r="J16" s="115"/>
      <c r="K16" s="115"/>
      <c r="L16" s="115"/>
      <c r="M16" s="115"/>
      <c r="N16" s="115"/>
      <c r="O16" s="115"/>
      <c r="P16" s="116"/>
    </row>
    <row r="17" spans="2:16">
      <c r="B17" s="114"/>
      <c r="C17" s="115"/>
      <c r="D17" s="115"/>
      <c r="E17" s="115"/>
      <c r="F17" s="115"/>
      <c r="G17" s="115"/>
      <c r="H17" s="115"/>
      <c r="I17" s="115"/>
      <c r="J17" s="115"/>
      <c r="K17" s="115"/>
      <c r="L17" s="115"/>
      <c r="M17" s="115"/>
      <c r="N17" s="115"/>
      <c r="O17" s="115"/>
      <c r="P17" s="116"/>
    </row>
    <row r="18" spans="2:16">
      <c r="B18" s="114"/>
      <c r="C18" s="115"/>
      <c r="D18" s="115"/>
      <c r="E18" s="115"/>
      <c r="F18" s="115"/>
      <c r="G18" s="115"/>
      <c r="H18" s="115"/>
      <c r="I18" s="115"/>
      <c r="J18" s="115"/>
      <c r="K18" s="115"/>
      <c r="L18" s="115"/>
      <c r="M18" s="115"/>
      <c r="N18" s="115"/>
      <c r="O18" s="115"/>
      <c r="P18" s="116"/>
    </row>
    <row r="19" spans="2:16">
      <c r="B19" s="114"/>
      <c r="C19" s="115"/>
      <c r="D19" s="115"/>
      <c r="E19" s="115"/>
      <c r="F19" s="115"/>
      <c r="G19" s="115"/>
      <c r="H19" s="115"/>
      <c r="I19" s="115"/>
      <c r="J19" s="115"/>
      <c r="K19" s="115"/>
      <c r="L19" s="115"/>
      <c r="M19" s="115"/>
      <c r="N19" s="115"/>
      <c r="O19" s="115"/>
      <c r="P19" s="116"/>
    </row>
    <row r="20" spans="2:16">
      <c r="B20" s="114"/>
      <c r="C20" s="115"/>
      <c r="D20" s="115"/>
      <c r="E20" s="115"/>
      <c r="F20" s="115"/>
      <c r="G20" s="115"/>
      <c r="H20" s="115"/>
      <c r="I20" s="115"/>
      <c r="J20" s="115"/>
      <c r="K20" s="115"/>
      <c r="L20" s="115"/>
      <c r="M20" s="115"/>
      <c r="N20" s="115"/>
      <c r="O20" s="115"/>
      <c r="P20" s="116"/>
    </row>
    <row r="21" spans="2:16">
      <c r="B21" s="114"/>
      <c r="C21" s="115"/>
      <c r="D21" s="115"/>
      <c r="E21" s="115"/>
      <c r="F21" s="115"/>
      <c r="G21" s="115"/>
      <c r="H21" s="115"/>
      <c r="I21" s="115"/>
      <c r="J21" s="115"/>
      <c r="K21" s="115"/>
      <c r="L21" s="115"/>
      <c r="M21" s="115"/>
      <c r="N21" s="115"/>
      <c r="O21" s="115"/>
      <c r="P21" s="116"/>
    </row>
    <row r="22" spans="2:16">
      <c r="B22" s="114"/>
      <c r="C22" s="115"/>
      <c r="D22" s="115"/>
      <c r="E22" s="115"/>
      <c r="F22" s="115"/>
      <c r="G22" s="115"/>
      <c r="H22" s="115"/>
      <c r="I22" s="115"/>
      <c r="J22" s="115"/>
      <c r="K22" s="115"/>
      <c r="L22" s="115"/>
      <c r="M22" s="115"/>
      <c r="N22" s="115"/>
      <c r="O22" s="115"/>
      <c r="P22" s="116"/>
    </row>
    <row r="23" spans="2:16">
      <c r="B23" s="114"/>
      <c r="C23" s="115"/>
      <c r="D23" s="115"/>
      <c r="E23" s="115"/>
      <c r="F23" s="115"/>
      <c r="G23" s="115"/>
      <c r="H23" s="115"/>
      <c r="I23" s="115"/>
      <c r="J23" s="115"/>
      <c r="K23" s="115"/>
      <c r="L23" s="115"/>
      <c r="M23" s="115"/>
      <c r="N23" s="115"/>
      <c r="O23" s="115"/>
      <c r="P23" s="116"/>
    </row>
    <row r="24" spans="2:16">
      <c r="B24" s="114"/>
      <c r="C24" s="115"/>
      <c r="D24" s="115"/>
      <c r="E24" s="115"/>
      <c r="F24" s="115"/>
      <c r="G24" s="115"/>
      <c r="H24" s="115"/>
      <c r="I24" s="115"/>
      <c r="J24" s="115"/>
      <c r="K24" s="115"/>
      <c r="L24" s="115"/>
      <c r="M24" s="115"/>
      <c r="N24" s="115"/>
      <c r="O24" s="115"/>
      <c r="P24" s="116"/>
    </row>
    <row r="25" spans="2:16">
      <c r="B25" s="114"/>
      <c r="C25" s="115"/>
      <c r="D25" s="115"/>
      <c r="E25" s="115"/>
      <c r="F25" s="115"/>
      <c r="G25" s="115"/>
      <c r="H25" s="115"/>
      <c r="I25" s="115"/>
      <c r="J25" s="115"/>
      <c r="K25" s="115"/>
      <c r="L25" s="115"/>
      <c r="M25" s="115"/>
      <c r="N25" s="115"/>
      <c r="O25" s="115"/>
      <c r="P25" s="116"/>
    </row>
    <row r="26" spans="2:16">
      <c r="B26" s="114"/>
      <c r="C26" s="115"/>
      <c r="D26" s="115"/>
      <c r="E26" s="115"/>
      <c r="F26" s="115"/>
      <c r="G26" s="115"/>
      <c r="H26" s="115"/>
      <c r="I26" s="115"/>
      <c r="J26" s="115"/>
      <c r="K26" s="115"/>
      <c r="L26" s="115"/>
      <c r="M26" s="115"/>
      <c r="N26" s="115"/>
      <c r="O26" s="115"/>
      <c r="P26" s="116"/>
    </row>
    <row r="27" spans="2:16">
      <c r="B27" s="114"/>
      <c r="C27" s="115"/>
      <c r="D27" s="115"/>
      <c r="E27" s="115"/>
      <c r="F27" s="115"/>
      <c r="G27" s="115"/>
      <c r="H27" s="115"/>
      <c r="I27" s="115"/>
      <c r="J27" s="115"/>
      <c r="K27" s="115"/>
      <c r="L27" s="115"/>
      <c r="M27" s="115"/>
      <c r="N27" s="115"/>
      <c r="O27" s="115"/>
      <c r="P27" s="116"/>
    </row>
    <row r="28" spans="2:16">
      <c r="B28" s="114"/>
      <c r="C28" s="115"/>
      <c r="D28" s="115"/>
      <c r="E28" s="115"/>
      <c r="F28" s="115"/>
      <c r="G28" s="115"/>
      <c r="H28" s="115"/>
      <c r="I28" s="115"/>
      <c r="J28" s="115"/>
      <c r="K28" s="115"/>
      <c r="L28" s="115"/>
      <c r="M28" s="115"/>
      <c r="N28" s="115"/>
      <c r="O28" s="115"/>
      <c r="P28" s="116"/>
    </row>
    <row r="29" spans="2:16">
      <c r="B29" s="114"/>
      <c r="C29" s="115"/>
      <c r="D29" s="115"/>
      <c r="E29" s="115"/>
      <c r="F29" s="115"/>
      <c r="G29" s="115"/>
      <c r="H29" s="115"/>
      <c r="I29" s="115"/>
      <c r="J29" s="115"/>
      <c r="K29" s="115"/>
      <c r="L29" s="115"/>
      <c r="M29" s="115"/>
      <c r="N29" s="115"/>
      <c r="O29" s="115"/>
      <c r="P29" s="116"/>
    </row>
    <row r="30" spans="2:16">
      <c r="B30" s="114"/>
      <c r="C30" s="115"/>
      <c r="D30" s="115"/>
      <c r="E30" s="115"/>
      <c r="F30" s="115"/>
      <c r="G30" s="115"/>
      <c r="H30" s="115"/>
      <c r="I30" s="115"/>
      <c r="J30" s="115"/>
      <c r="K30" s="115"/>
      <c r="L30" s="115"/>
      <c r="M30" s="115"/>
      <c r="N30" s="115"/>
      <c r="O30" s="115"/>
      <c r="P30" s="116"/>
    </row>
    <row r="31" spans="2:16">
      <c r="B31" s="114"/>
      <c r="C31" s="115"/>
      <c r="D31" s="115"/>
      <c r="E31" s="115"/>
      <c r="F31" s="115"/>
      <c r="G31" s="115"/>
      <c r="H31" s="115"/>
      <c r="I31" s="115"/>
      <c r="J31" s="115"/>
      <c r="K31" s="115"/>
      <c r="L31" s="115"/>
      <c r="M31" s="115"/>
      <c r="N31" s="115"/>
      <c r="O31" s="115"/>
      <c r="P31" s="116"/>
    </row>
    <row r="32" spans="2:16">
      <c r="B32" s="114"/>
      <c r="C32" s="115"/>
      <c r="D32" s="115"/>
      <c r="E32" s="115"/>
      <c r="F32" s="115"/>
      <c r="G32" s="115"/>
      <c r="H32" s="115"/>
      <c r="I32" s="115"/>
      <c r="J32" s="115"/>
      <c r="K32" s="115"/>
      <c r="L32" s="115"/>
      <c r="M32" s="115"/>
      <c r="N32" s="115"/>
      <c r="O32" s="115"/>
      <c r="P32" s="116"/>
    </row>
    <row r="33" spans="2:16">
      <c r="B33" s="114"/>
      <c r="C33" s="115"/>
      <c r="D33" s="115"/>
      <c r="E33" s="115"/>
      <c r="F33" s="115"/>
      <c r="G33" s="115"/>
      <c r="H33" s="115"/>
      <c r="I33" s="115"/>
      <c r="J33" s="115"/>
      <c r="K33" s="115"/>
      <c r="L33" s="115"/>
      <c r="M33" s="115"/>
      <c r="N33" s="115"/>
      <c r="O33" s="115"/>
      <c r="P33" s="116"/>
    </row>
    <row r="34" spans="2:16">
      <c r="B34" s="114"/>
      <c r="C34" s="115"/>
      <c r="D34" s="115"/>
      <c r="E34" s="115"/>
      <c r="F34" s="115"/>
      <c r="G34" s="115"/>
      <c r="H34" s="115"/>
      <c r="I34" s="115"/>
      <c r="J34" s="115"/>
      <c r="K34" s="115"/>
      <c r="L34" s="115"/>
      <c r="M34" s="115"/>
      <c r="N34" s="115"/>
      <c r="O34" s="115"/>
      <c r="P34" s="116"/>
    </row>
    <row r="35" spans="2:16">
      <c r="B35" s="114"/>
      <c r="C35" s="115"/>
      <c r="D35" s="115"/>
      <c r="E35" s="115"/>
      <c r="F35" s="115"/>
      <c r="G35" s="115"/>
      <c r="H35" s="115"/>
      <c r="I35" s="115"/>
      <c r="J35" s="115"/>
      <c r="K35" s="115"/>
      <c r="L35" s="115"/>
      <c r="M35" s="115"/>
      <c r="N35" s="115"/>
      <c r="O35" s="115"/>
      <c r="P35" s="116"/>
    </row>
    <row r="36" spans="2:16">
      <c r="B36" s="114"/>
      <c r="C36" s="115"/>
      <c r="D36" s="115"/>
      <c r="E36" s="115"/>
      <c r="F36" s="115"/>
      <c r="G36" s="115"/>
      <c r="H36" s="115"/>
      <c r="I36" s="115"/>
      <c r="J36" s="115"/>
      <c r="K36" s="115"/>
      <c r="L36" s="115"/>
      <c r="M36" s="115"/>
      <c r="N36" s="115"/>
      <c r="O36" s="115"/>
      <c r="P36" s="116"/>
    </row>
    <row r="37" spans="2:16">
      <c r="B37" s="114"/>
      <c r="C37" s="115"/>
      <c r="D37" s="115"/>
      <c r="E37" s="115"/>
      <c r="F37" s="115"/>
      <c r="G37" s="115"/>
      <c r="H37" s="115"/>
      <c r="I37" s="115"/>
      <c r="J37" s="115"/>
      <c r="K37" s="115"/>
      <c r="L37" s="115"/>
      <c r="M37" s="115"/>
      <c r="N37" s="115"/>
      <c r="O37" s="115"/>
      <c r="P37" s="116"/>
    </row>
    <row r="38" spans="2:16">
      <c r="B38" s="114"/>
      <c r="C38" s="115"/>
      <c r="D38" s="115"/>
      <c r="E38" s="115"/>
      <c r="F38" s="115"/>
      <c r="G38" s="115"/>
      <c r="H38" s="115"/>
      <c r="I38" s="115"/>
      <c r="J38" s="115"/>
      <c r="K38" s="115"/>
      <c r="L38" s="115"/>
      <c r="M38" s="115"/>
      <c r="N38" s="115"/>
      <c r="O38" s="115"/>
      <c r="P38" s="116"/>
    </row>
    <row r="39" spans="2:16">
      <c r="B39" s="114"/>
      <c r="C39" s="115"/>
      <c r="D39" s="115"/>
      <c r="E39" s="115"/>
      <c r="F39" s="115"/>
      <c r="G39" s="115"/>
      <c r="H39" s="115"/>
      <c r="I39" s="115"/>
      <c r="J39" s="115"/>
      <c r="K39" s="115"/>
      <c r="L39" s="115"/>
      <c r="M39" s="115"/>
      <c r="N39" s="115"/>
      <c r="O39" s="115"/>
      <c r="P39" s="116"/>
    </row>
    <row r="40" spans="2:16">
      <c r="B40" s="114"/>
      <c r="C40" s="115"/>
      <c r="D40" s="115"/>
      <c r="E40" s="115"/>
      <c r="F40" s="115"/>
      <c r="G40" s="115"/>
      <c r="H40" s="115"/>
      <c r="I40" s="115"/>
      <c r="J40" s="115"/>
      <c r="K40" s="115"/>
      <c r="L40" s="115"/>
      <c r="M40" s="115"/>
      <c r="N40" s="115"/>
      <c r="O40" s="115"/>
      <c r="P40" s="116"/>
    </row>
    <row r="41" spans="2:16">
      <c r="B41" s="114"/>
      <c r="C41" s="115"/>
      <c r="D41" s="115"/>
      <c r="E41" s="115"/>
      <c r="F41" s="115"/>
      <c r="G41" s="115"/>
      <c r="H41" s="115"/>
      <c r="I41" s="115"/>
      <c r="J41" s="115"/>
      <c r="K41" s="115"/>
      <c r="L41" s="115"/>
      <c r="M41" s="115"/>
      <c r="N41" s="115"/>
      <c r="O41" s="115"/>
      <c r="P41" s="116"/>
    </row>
    <row r="42" spans="2:16" ht="13.5" thickBot="1">
      <c r="B42" s="117"/>
      <c r="C42" s="118"/>
      <c r="D42" s="118"/>
      <c r="E42" s="118"/>
      <c r="F42" s="118"/>
      <c r="G42" s="118"/>
      <c r="H42" s="118"/>
      <c r="I42" s="118"/>
      <c r="J42" s="118"/>
      <c r="K42" s="118"/>
      <c r="L42" s="118"/>
      <c r="M42" s="118"/>
      <c r="N42" s="118"/>
      <c r="O42" s="118"/>
      <c r="P42" s="119"/>
    </row>
  </sheetData>
  <sheetProtection algorithmName="SHA-512" hashValue="zpAuQ5HIeMBBvz3RTZBgtkbwThyCxpw+GH3OxI9UmKwMLHv9kxiAwhEYjQavJYXxKWJVku7TbeSiWfj08HJ7Ow==" saltValue="kzVST/m8tQDUIyiVtQ9eXQ==" spinCount="100000" sheet="1" objects="1" scenarios="1" selectLockedCells="1" selectUnlockedCells="1"/>
  <mergeCells count="2">
    <mergeCell ref="B2:P2"/>
    <mergeCell ref="B4:P42"/>
  </mergeCells>
  <hyperlinks>
    <hyperlink ref="R15" r:id="rId1" xr:uid="{196801EC-4EBF-41BC-AD1F-6BA35D883635}"/>
    <hyperlink ref="R13" r:id="rId2" xr:uid="{4E8A2A3E-6E28-4472-B8E0-9F3DDD70D114}"/>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432A6-9E1B-4A48-AEF9-FCB1AB43C477}">
  <sheetPr codeName="Blad1"/>
  <dimension ref="A1:O308"/>
  <sheetViews>
    <sheetView workbookViewId="0">
      <selection activeCell="G6" sqref="G6"/>
    </sheetView>
  </sheetViews>
  <sheetFormatPr defaultColWidth="9.140625" defaultRowHeight="12.75"/>
  <cols>
    <col min="1" max="1" width="2.7109375" style="31" customWidth="1"/>
    <col min="2" max="2" width="13.42578125" bestFit="1" customWidth="1"/>
    <col min="3" max="3" width="110.28515625" customWidth="1"/>
    <col min="4" max="4" width="50" customWidth="1"/>
    <col min="5" max="5" width="2.7109375" style="31" customWidth="1"/>
    <col min="6" max="6" width="10.5703125" style="87" customWidth="1"/>
    <col min="7" max="7" width="38.7109375" style="87" customWidth="1"/>
    <col min="8" max="8" width="9.7109375" style="87" customWidth="1"/>
    <col min="9" max="9" width="9.140625" style="87" customWidth="1"/>
    <col min="10" max="10" width="16.85546875" style="87" customWidth="1"/>
    <col min="11" max="11" width="9.7109375" style="87" customWidth="1"/>
    <col min="12" max="13" width="9.140625" style="87"/>
    <col min="14" max="14" width="9.85546875" style="87" customWidth="1"/>
    <col min="15" max="16384" width="9.140625" style="87"/>
  </cols>
  <sheetData>
    <row r="1" spans="1:11" s="84" customFormat="1" ht="13.5" thickBot="1">
      <c r="A1" s="31"/>
      <c r="B1" s="31"/>
      <c r="C1" s="31"/>
      <c r="D1" s="31"/>
      <c r="E1" s="31"/>
    </row>
    <row r="2" spans="1:11" s="86" customFormat="1" ht="35.450000000000003" customHeight="1" thickBot="1">
      <c r="A2" s="61"/>
      <c r="B2" s="120" t="s">
        <v>162</v>
      </c>
      <c r="C2" s="121"/>
      <c r="D2" s="64" t="s">
        <v>163</v>
      </c>
      <c r="E2" s="61"/>
      <c r="F2" s="85"/>
      <c r="G2" s="85"/>
      <c r="H2" s="85"/>
      <c r="I2" s="85"/>
      <c r="J2" s="85"/>
      <c r="K2" s="85"/>
    </row>
    <row r="3" spans="1:11" s="84" customFormat="1" ht="13.5" thickBot="1">
      <c r="A3" s="31"/>
      <c r="B3" s="31"/>
      <c r="C3" s="31"/>
      <c r="D3" s="31"/>
      <c r="E3" s="31"/>
    </row>
    <row r="4" spans="1:11" s="84" customFormat="1" ht="13.5" thickBot="1">
      <c r="A4" s="31"/>
      <c r="B4" s="59" t="s">
        <v>164</v>
      </c>
      <c r="C4" s="31"/>
      <c r="D4" s="31"/>
      <c r="E4" s="31"/>
    </row>
    <row r="5" spans="1:11" s="84" customFormat="1" ht="13.5" thickBot="1">
      <c r="A5" s="31"/>
      <c r="B5" s="40" t="s">
        <v>1</v>
      </c>
      <c r="C5" s="34" t="str">
        <f>"Ich möchte einen Einblick in die Walkability einer "&amp;D5&amp;" erhalten."</f>
        <v>Ich möchte einen Einblick in die Walkability einer Nachbarschaft erhalten.</v>
      </c>
      <c r="D5" s="46" t="s">
        <v>165</v>
      </c>
      <c r="E5" s="31"/>
    </row>
    <row r="6" spans="1:11" s="84" customFormat="1" ht="13.5" thickBot="1">
      <c r="A6" s="31"/>
      <c r="B6" s="35"/>
      <c r="C6" s="36"/>
      <c r="D6" s="37"/>
      <c r="E6" s="31"/>
    </row>
    <row r="7" spans="1:11" ht="13.5" thickBot="1">
      <c r="B7" s="41" t="s">
        <v>144</v>
      </c>
      <c r="C7" s="36" t="str">
        <f>"Ich möchte die Walkability der "&amp;D5&amp;" erfassen in"</f>
        <v>Ich möchte die Walkability der Nachbarschaft erfassen in</v>
      </c>
      <c r="D7" s="46"/>
      <c r="F7" s="84"/>
      <c r="G7" s="84"/>
      <c r="H7" s="84"/>
      <c r="I7" s="84"/>
      <c r="J7" s="84"/>
      <c r="K7" s="84"/>
    </row>
    <row r="8" spans="1:11" ht="13.5" thickBot="1">
      <c r="B8" s="41"/>
      <c r="C8" s="36"/>
      <c r="D8" s="37"/>
      <c r="F8" s="84"/>
      <c r="G8" s="84"/>
      <c r="H8" s="84"/>
      <c r="I8" s="84"/>
      <c r="J8" s="84"/>
      <c r="K8" s="84"/>
    </row>
    <row r="9" spans="1:11" ht="13.5" thickBot="1">
      <c r="B9" s="42" t="s">
        <v>145</v>
      </c>
      <c r="C9" s="38" t="str">
        <f>"Geben Sie in das Antwortfeld den Namen der "&amp;D5&amp;" ein."</f>
        <v>Geben Sie in das Antwortfeld den Namen der Nachbarschaft ein.</v>
      </c>
      <c r="D9" s="46"/>
      <c r="F9" s="84"/>
      <c r="G9" s="84"/>
      <c r="H9" s="84"/>
      <c r="I9" s="84"/>
      <c r="J9" s="84"/>
      <c r="K9" s="84"/>
    </row>
    <row r="10" spans="1:11" s="84" customFormat="1" ht="13.5" thickBot="1">
      <c r="A10" s="31"/>
      <c r="B10" s="31"/>
      <c r="C10" s="31"/>
      <c r="D10" s="31"/>
      <c r="E10" s="31"/>
    </row>
    <row r="11" spans="1:11" ht="13.5" thickBot="1">
      <c r="B11" s="58" t="s">
        <v>169</v>
      </c>
      <c r="C11" s="31"/>
      <c r="D11" s="31"/>
      <c r="F11" s="84"/>
      <c r="G11" s="84"/>
      <c r="H11" s="84"/>
      <c r="I11" s="84"/>
      <c r="J11" s="84"/>
      <c r="K11" s="84"/>
    </row>
    <row r="12" spans="1:11" ht="13.5" thickBot="1">
      <c r="B12" s="40" t="s">
        <v>2</v>
      </c>
      <c r="C12" s="34" t="str">
        <f>"In der "&amp;D5&amp;" gehen die Menschen im Allgemeinen …"</f>
        <v>In der Nachbarschaft gehen die Menschen im Allgemeinen …</v>
      </c>
      <c r="D12" s="46"/>
      <c r="F12" s="84"/>
      <c r="G12" s="84"/>
      <c r="H12" s="84"/>
      <c r="I12" s="84"/>
      <c r="J12" s="84"/>
      <c r="K12" s="84"/>
    </row>
    <row r="13" spans="1:11" ht="13.5" thickBot="1">
      <c r="B13" s="41"/>
      <c r="C13" s="36"/>
      <c r="D13" s="37"/>
      <c r="F13" s="84"/>
      <c r="G13" s="84"/>
      <c r="H13" s="84"/>
      <c r="I13" s="84"/>
      <c r="J13" s="84"/>
      <c r="K13" s="84"/>
    </row>
    <row r="14" spans="1:11" ht="26.25" thickBot="1">
      <c r="B14" s="41" t="s">
        <v>4</v>
      </c>
      <c r="C14" s="54" t="str">
        <f>"Gibt es In der "&amp;D5&amp;" taktile Leitlinien* an folgenden Orten: Fußgänger*innenüberwege, Kreuzungen, Einkaufsbereiche und an Haltestellen des öffentlichen Verkehrs?"</f>
        <v>Gibt es In der Nachbarschaft taktile Leitlinien* an folgenden Orten: Fußgänger*innenüberwege, Kreuzungen, Einkaufsbereiche und an Haltestellen des öffentlichen Verkehrs?</v>
      </c>
      <c r="D14" s="46"/>
      <c r="F14" s="49" t="s">
        <v>292</v>
      </c>
      <c r="G14" s="52"/>
      <c r="H14" s="52"/>
      <c r="I14" s="53"/>
      <c r="J14" s="84"/>
      <c r="K14" s="84"/>
    </row>
    <row r="15" spans="1:11" ht="4.1500000000000004" customHeight="1" thickBot="1">
      <c r="B15" s="41"/>
      <c r="C15" s="36"/>
      <c r="D15" s="37"/>
      <c r="F15" s="31"/>
      <c r="G15" s="31"/>
      <c r="H15" s="31"/>
      <c r="I15" s="94"/>
      <c r="J15" s="84"/>
      <c r="K15" s="84"/>
    </row>
    <row r="16" spans="1:11" ht="13.15" customHeight="1">
      <c r="B16" s="41"/>
      <c r="C16" s="36"/>
      <c r="D16" s="37"/>
      <c r="F16" s="111" t="s">
        <v>318</v>
      </c>
      <c r="G16" s="112"/>
      <c r="H16" s="112"/>
      <c r="I16" s="113"/>
      <c r="J16" s="93"/>
      <c r="K16" s="84"/>
    </row>
    <row r="17" spans="2:11" ht="13.15" customHeight="1">
      <c r="B17" s="41"/>
      <c r="C17" s="36"/>
      <c r="D17" s="37"/>
      <c r="F17" s="114"/>
      <c r="G17" s="115"/>
      <c r="H17" s="115"/>
      <c r="I17" s="116"/>
      <c r="J17" s="93"/>
      <c r="K17" s="84"/>
    </row>
    <row r="18" spans="2:11" ht="13.15" customHeight="1">
      <c r="B18" s="41"/>
      <c r="C18" s="36"/>
      <c r="D18" s="37"/>
      <c r="F18" s="114"/>
      <c r="G18" s="115"/>
      <c r="H18" s="115"/>
      <c r="I18" s="116"/>
      <c r="J18" s="93"/>
      <c r="K18" s="84"/>
    </row>
    <row r="19" spans="2:11" ht="13.15" customHeight="1">
      <c r="B19" s="41"/>
      <c r="C19" s="36"/>
      <c r="D19" s="37"/>
      <c r="F19" s="114"/>
      <c r="G19" s="115"/>
      <c r="H19" s="115"/>
      <c r="I19" s="116"/>
      <c r="J19" s="93"/>
      <c r="K19" s="84"/>
    </row>
    <row r="20" spans="2:11" ht="13.15" customHeight="1">
      <c r="B20" s="41"/>
      <c r="C20" s="36"/>
      <c r="D20" s="37"/>
      <c r="F20" s="114"/>
      <c r="G20" s="115"/>
      <c r="H20" s="115"/>
      <c r="I20" s="116"/>
      <c r="J20" s="93"/>
      <c r="K20" s="84"/>
    </row>
    <row r="21" spans="2:11" ht="13.15" customHeight="1">
      <c r="B21" s="41"/>
      <c r="C21" s="36"/>
      <c r="D21" s="37"/>
      <c r="F21" s="114"/>
      <c r="G21" s="115"/>
      <c r="H21" s="115"/>
      <c r="I21" s="116"/>
      <c r="J21" s="93"/>
      <c r="K21" s="84"/>
    </row>
    <row r="22" spans="2:11" ht="13.15" customHeight="1" thickBot="1">
      <c r="B22" s="41"/>
      <c r="C22" s="36"/>
      <c r="D22" s="37"/>
      <c r="F22" s="117"/>
      <c r="G22" s="118"/>
      <c r="H22" s="118"/>
      <c r="I22" s="119"/>
      <c r="J22" s="93"/>
      <c r="K22" s="84"/>
    </row>
    <row r="23" spans="2:11" ht="13.15" customHeight="1">
      <c r="B23" s="41"/>
      <c r="C23" s="43" t="s">
        <v>170</v>
      </c>
      <c r="D23" s="37"/>
      <c r="F23" s="100"/>
      <c r="G23" s="100"/>
      <c r="H23" s="100"/>
      <c r="I23" s="100"/>
      <c r="J23" s="93"/>
      <c r="K23" s="84"/>
    </row>
    <row r="24" spans="2:11" ht="7.15" customHeight="1" thickBot="1">
      <c r="B24" s="41"/>
      <c r="C24" s="36"/>
      <c r="D24" s="37"/>
      <c r="F24" s="91"/>
      <c r="G24" s="91"/>
      <c r="H24" s="91"/>
      <c r="I24" s="91"/>
      <c r="J24" s="84"/>
      <c r="K24" s="84"/>
    </row>
    <row r="25" spans="2:11" ht="13.5" thickBot="1">
      <c r="B25" s="41" t="s">
        <v>5</v>
      </c>
      <c r="C25" s="36" t="str">
        <f>"Gibt es In der "&amp;D5&amp;" einen Kontrast zwischen dem Gehweg und der Fahrbahn?"</f>
        <v>Gibt es In der Nachbarschaft einen Kontrast zwischen dem Gehweg und der Fahrbahn?</v>
      </c>
      <c r="D25" s="46"/>
      <c r="F25" s="84"/>
      <c r="G25" s="84"/>
      <c r="H25" s="84"/>
      <c r="I25" s="84"/>
      <c r="J25" s="84"/>
      <c r="K25" s="84"/>
    </row>
    <row r="26" spans="2:11" ht="6.6" customHeight="1">
      <c r="B26" s="41"/>
      <c r="C26" s="36"/>
      <c r="D26" s="37"/>
    </row>
    <row r="27" spans="2:11">
      <c r="B27" s="41"/>
      <c r="C27" s="36"/>
      <c r="D27" s="37"/>
    </row>
    <row r="28" spans="2:11">
      <c r="B28" s="41"/>
      <c r="C28" s="36"/>
      <c r="D28" s="37"/>
    </row>
    <row r="29" spans="2:11">
      <c r="B29" s="41"/>
      <c r="C29" s="36"/>
      <c r="D29" s="37"/>
    </row>
    <row r="30" spans="2:11">
      <c r="B30" s="41"/>
      <c r="C30" s="36"/>
      <c r="D30" s="37"/>
    </row>
    <row r="31" spans="2:11">
      <c r="B31" s="41"/>
      <c r="C31" s="36"/>
      <c r="D31" s="37"/>
    </row>
    <row r="32" spans="2:11">
      <c r="B32" s="41"/>
      <c r="C32" s="36"/>
      <c r="D32" s="37"/>
    </row>
    <row r="33" spans="2:15">
      <c r="B33" s="41"/>
      <c r="C33" s="36"/>
      <c r="D33" s="37"/>
    </row>
    <row r="34" spans="2:15">
      <c r="B34" s="41"/>
      <c r="C34" s="36"/>
      <c r="D34" s="37"/>
    </row>
    <row r="35" spans="2:15">
      <c r="B35" s="41"/>
      <c r="C35" s="43" t="s">
        <v>171</v>
      </c>
      <c r="D35" s="37"/>
    </row>
    <row r="36" spans="2:15" ht="7.15" customHeight="1" thickBot="1">
      <c r="B36" s="41"/>
      <c r="C36" s="36"/>
      <c r="D36" s="37"/>
    </row>
    <row r="37" spans="2:15" ht="26.25" thickBot="1">
      <c r="B37" s="80" t="s">
        <v>148</v>
      </c>
      <c r="C37" s="54" t="str">
        <f>"Können alle Höhenunterschiede an Kreuzungen oder Fußgänger*innenüberwegen "&amp;D5&amp;" von Menschen mit Mobilitätseinschränkungen mit einer Rampe oder einem ebenen Übergang überwunden werden?"</f>
        <v>Können alle Höhenunterschiede an Kreuzungen oder Fußgänger*innenüberwegen Nachbarschaft von Menschen mit Mobilitätseinschränkungen mit einer Rampe oder einem ebenen Übergang überwunden werden?</v>
      </c>
      <c r="D37" s="46"/>
    </row>
    <row r="38" spans="2:15" ht="13.5" thickBot="1">
      <c r="B38" s="80"/>
      <c r="C38" s="54"/>
      <c r="D38" s="57"/>
    </row>
    <row r="39" spans="2:15" ht="13.5" thickBot="1">
      <c r="B39" s="41" t="s">
        <v>54</v>
      </c>
      <c r="C39" s="36" t="str">
        <f>"Wie ist die durchschnittliche Direktheit/Wegfaktor** in der "&amp;D5&amp;"…"</f>
        <v>Wie ist die durchschnittliche Direktheit/Wegfaktor** in der Nachbarschaft…</v>
      </c>
      <c r="D39" s="46"/>
      <c r="F39" s="49" t="s">
        <v>293</v>
      </c>
      <c r="G39" s="50"/>
      <c r="H39" s="50"/>
      <c r="I39" s="50"/>
      <c r="J39" s="50"/>
      <c r="K39" s="50"/>
      <c r="L39" s="50"/>
      <c r="M39" s="50"/>
      <c r="N39" s="51"/>
    </row>
    <row r="40" spans="2:15" ht="13.5" thickBot="1">
      <c r="B40" s="41"/>
      <c r="C40" s="36"/>
      <c r="D40" s="37"/>
      <c r="F40" s="90"/>
      <c r="G40" s="90"/>
      <c r="H40" s="90"/>
      <c r="I40" s="90"/>
      <c r="J40" s="90"/>
      <c r="K40" s="90"/>
      <c r="L40" s="90"/>
      <c r="M40" s="90"/>
      <c r="N40" s="90"/>
    </row>
    <row r="41" spans="2:15" ht="13.9" customHeight="1" thickBot="1">
      <c r="B41" s="41" t="s">
        <v>55</v>
      </c>
      <c r="C41" s="36" t="str">
        <f>"Wie ist die Direktheit / Wegfaktor** vom Zentrum der "&amp;D5&amp;" zu anderen Stadtteilen…"</f>
        <v>Wie ist die Direktheit / Wegfaktor** vom Zentrum der Nachbarschaft zu anderen Stadtteilen…</v>
      </c>
      <c r="D41" s="46"/>
      <c r="F41" s="124" t="s">
        <v>294</v>
      </c>
      <c r="G41" s="125"/>
      <c r="H41" s="125"/>
      <c r="I41" s="125"/>
      <c r="J41" s="125"/>
      <c r="K41" s="125"/>
      <c r="L41" s="125"/>
      <c r="M41" s="125"/>
      <c r="N41" s="126"/>
      <c r="O41" s="89"/>
    </row>
    <row r="42" spans="2:15" ht="13.5" thickBot="1">
      <c r="B42" s="41"/>
      <c r="C42" s="36"/>
      <c r="D42" s="37"/>
      <c r="F42" s="127"/>
      <c r="G42" s="128"/>
      <c r="H42" s="128"/>
      <c r="I42" s="128"/>
      <c r="J42" s="128"/>
      <c r="K42" s="128"/>
      <c r="L42" s="128"/>
      <c r="M42" s="128"/>
      <c r="N42" s="129"/>
      <c r="O42" s="89"/>
    </row>
    <row r="43" spans="2:15" ht="13.5" thickBot="1">
      <c r="B43" s="41" t="s">
        <v>137</v>
      </c>
      <c r="C43" s="36" t="str">
        <f>"Von einem zentralen Punkt (z. B. einem Wohnhaus oder einem Pflegeheim) in der "&amp;D5&amp;" aus ist eine Grundschule…"</f>
        <v>Von einem zentralen Punkt (z. B. einem Wohnhaus oder einem Pflegeheim) in der Nachbarschaft aus ist eine Grundschule…</v>
      </c>
      <c r="D43" s="46"/>
      <c r="F43" s="35"/>
      <c r="G43" s="36"/>
      <c r="H43" s="36"/>
      <c r="I43" s="36"/>
      <c r="J43" s="36"/>
      <c r="K43" s="36"/>
      <c r="L43" s="36"/>
      <c r="M43" s="36"/>
      <c r="N43" s="37"/>
      <c r="O43" s="89"/>
    </row>
    <row r="44" spans="2:15" ht="26.25" customHeight="1" thickBot="1">
      <c r="B44" s="41"/>
      <c r="C44" s="36"/>
      <c r="D44" s="57"/>
      <c r="F44" s="92" t="s">
        <v>295</v>
      </c>
      <c r="G44" s="115" t="s">
        <v>298</v>
      </c>
      <c r="H44" s="115"/>
      <c r="I44" s="115"/>
      <c r="J44" s="115"/>
      <c r="K44" s="115"/>
      <c r="L44" s="115"/>
      <c r="M44" s="115"/>
      <c r="N44" s="116"/>
      <c r="O44" s="89"/>
    </row>
    <row r="45" spans="2:15" ht="26.25" customHeight="1" thickBot="1">
      <c r="B45" s="41" t="s">
        <v>138</v>
      </c>
      <c r="C45" s="36" t="str">
        <f>"Von einem zentralen Punkt In der "&amp;D5&amp;" aus gibt es Gesundheitsversorgung (Arzt und/oder Apotheke) …"</f>
        <v>Von einem zentralen Punkt In der Nachbarschaft aus gibt es Gesundheitsversorgung (Arzt und/oder Apotheke) …</v>
      </c>
      <c r="D45" s="46"/>
      <c r="F45" s="92" t="s">
        <v>296</v>
      </c>
      <c r="G45" s="115" t="s">
        <v>299</v>
      </c>
      <c r="H45" s="115"/>
      <c r="I45" s="115"/>
      <c r="J45" s="115"/>
      <c r="K45" s="115"/>
      <c r="L45" s="115"/>
      <c r="M45" s="115"/>
      <c r="N45" s="116"/>
      <c r="O45" s="89"/>
    </row>
    <row r="46" spans="2:15" ht="13.5" thickBot="1">
      <c r="B46" s="41"/>
      <c r="C46" s="36"/>
      <c r="D46" s="57"/>
      <c r="F46" s="92" t="s">
        <v>297</v>
      </c>
      <c r="G46" s="115" t="str">
        <f>"Geben Sie die Anzahl der Meter unten ein und berechnen Sie den Wegfaktor. Wiederholen Sie dies für alle Ecken der "&amp;D5&amp;" und nehmen Sie den durchschnittlichen Wegfaktor."</f>
        <v>Geben Sie die Anzahl der Meter unten ein und berechnen Sie den Wegfaktor. Wiederholen Sie dies für alle Ecken der Nachbarschaft und nehmen Sie den durchschnittlichen Wegfaktor.</v>
      </c>
      <c r="H46" s="115"/>
      <c r="I46" s="115"/>
      <c r="J46" s="115"/>
      <c r="K46" s="115"/>
      <c r="L46" s="115"/>
      <c r="M46" s="115"/>
      <c r="N46" s="116"/>
      <c r="O46" s="89"/>
    </row>
    <row r="47" spans="2:15" ht="13.5" thickBot="1">
      <c r="B47" s="41" t="s">
        <v>139</v>
      </c>
      <c r="C47" s="36" t="str">
        <f>"Von einem zentralen Punkt in der "&amp;D5&amp;" aus ist ein Supermarkt…"</f>
        <v>Von einem zentralen Punkt in der Nachbarschaft aus ist ein Supermarkt…</v>
      </c>
      <c r="D47" s="46"/>
      <c r="F47" s="35"/>
      <c r="G47" s="115"/>
      <c r="H47" s="115"/>
      <c r="I47" s="115"/>
      <c r="J47" s="115"/>
      <c r="K47" s="115"/>
      <c r="L47" s="115"/>
      <c r="M47" s="115"/>
      <c r="N47" s="116"/>
      <c r="O47" s="89"/>
    </row>
    <row r="48" spans="2:15" ht="13.5" thickBot="1">
      <c r="B48" s="41"/>
      <c r="C48" s="36"/>
      <c r="D48" s="57"/>
      <c r="F48" s="130" t="s">
        <v>300</v>
      </c>
      <c r="G48" s="131"/>
      <c r="H48" s="46"/>
      <c r="I48" s="81" t="s">
        <v>302</v>
      </c>
      <c r="J48" s="36"/>
      <c r="K48" s="36"/>
      <c r="L48" s="36"/>
      <c r="M48" s="36"/>
      <c r="N48" s="37"/>
      <c r="O48" s="89"/>
    </row>
    <row r="49" spans="1:15" ht="26.25" customHeight="1" thickBot="1">
      <c r="B49" s="41" t="s">
        <v>149</v>
      </c>
      <c r="C49" s="54" t="str">
        <f>"Von einem zentralen Punkt in der "&amp;D5&amp;" aus gibt es ein oder mehrere öffentliche Gebäude (Gemeindezentrum, Bibliothek usw.) …"</f>
        <v>Von einem zentralen Punkt in der Nachbarschaft aus gibt es ein oder mehrere öffentliche Gebäude (Gemeindezentrum, Bibliothek usw.) …</v>
      </c>
      <c r="D49" s="46"/>
      <c r="F49" s="130" t="s">
        <v>301</v>
      </c>
      <c r="G49" s="131"/>
      <c r="H49" s="47"/>
      <c r="I49" s="81" t="s">
        <v>302</v>
      </c>
      <c r="J49" s="36"/>
      <c r="K49" s="36"/>
      <c r="L49" s="36"/>
      <c r="M49" s="36"/>
      <c r="N49" s="37"/>
      <c r="O49" s="89"/>
    </row>
    <row r="50" spans="1:15" ht="13.5" thickBot="1">
      <c r="B50" s="41"/>
      <c r="C50" s="36"/>
      <c r="D50" s="57"/>
      <c r="F50" s="35"/>
      <c r="G50" s="36"/>
      <c r="H50" s="36"/>
      <c r="I50" s="36"/>
      <c r="J50" s="36"/>
      <c r="K50" s="36"/>
      <c r="L50" s="36"/>
      <c r="M50" s="36"/>
      <c r="N50" s="37"/>
      <c r="O50" s="89"/>
    </row>
    <row r="51" spans="1:15" ht="13.5" thickBot="1">
      <c r="B51" s="42" t="s">
        <v>150</v>
      </c>
      <c r="C51" s="38" t="str">
        <f>"Von einem zentralen Punkt in der "&amp;D5&amp;" aus gibt es ein oder mehrere Freizeitziele (Restaurant, Theater usw.) …"</f>
        <v>Von einem zentralen Punkt in der Nachbarschaft aus gibt es ein oder mehrere Freizeitziele (Restaurant, Theater usw.) …</v>
      </c>
      <c r="D51" s="46"/>
      <c r="F51" s="55"/>
      <c r="G51" s="88" t="s">
        <v>303</v>
      </c>
      <c r="H51" s="45" t="str">
        <f>IFERROR(IF(H48/H49&lt;=1.2,"1,2 oder niedriger",IF(H48/H49&lt;=1.4,"zwischen 1,2 und 1,4",IF(H48/H49&lt;=1.6,"zwischen 1,4 und 1,6",IF(H48/H49&lt;2,"zwischen 1,6 und 2,0","2,0 oder höher")))),"")</f>
        <v/>
      </c>
      <c r="I51" s="38"/>
      <c r="J51" s="38"/>
      <c r="K51" s="38"/>
      <c r="L51" s="38"/>
      <c r="M51" s="38"/>
      <c r="N51" s="39"/>
      <c r="O51" s="89"/>
    </row>
    <row r="52" spans="1:15" s="84" customFormat="1" ht="13.5" thickBot="1">
      <c r="A52" s="31"/>
      <c r="B52" s="31"/>
      <c r="C52" s="31"/>
      <c r="D52" s="31"/>
      <c r="E52" s="31"/>
      <c r="F52" s="91"/>
      <c r="G52" s="91"/>
      <c r="H52" s="91"/>
      <c r="I52" s="91"/>
      <c r="J52" s="91"/>
      <c r="K52" s="91"/>
      <c r="L52" s="91"/>
      <c r="M52" s="91"/>
      <c r="N52" s="91"/>
    </row>
    <row r="53" spans="1:15" ht="13.5" thickBot="1">
      <c r="B53" s="59" t="s">
        <v>172</v>
      </c>
      <c r="C53" s="31"/>
      <c r="D53" s="31"/>
    </row>
    <row r="54" spans="1:15" ht="13.5" thickBot="1">
      <c r="B54" s="40" t="s">
        <v>7</v>
      </c>
      <c r="C54" s="34" t="str">
        <f>"In der "&amp;D5&amp;" sind die Gehwege im Allgemeinen…"</f>
        <v>In der Nachbarschaft sind die Gehwege im Allgemeinen…</v>
      </c>
      <c r="D54" s="46"/>
      <c r="F54" s="49" t="s">
        <v>304</v>
      </c>
      <c r="G54" s="50"/>
      <c r="H54" s="50"/>
      <c r="I54" s="51"/>
    </row>
    <row r="55" spans="1:15" ht="13.5" thickBot="1">
      <c r="B55" s="41"/>
      <c r="C55" s="36"/>
      <c r="D55" s="37"/>
      <c r="F55" s="31"/>
      <c r="G55" s="31"/>
      <c r="H55" s="31"/>
      <c r="I55" s="90"/>
    </row>
    <row r="56" spans="1:15" ht="13.5" customHeight="1" thickBot="1">
      <c r="B56" s="41" t="s">
        <v>8</v>
      </c>
      <c r="C56" s="36" t="str">
        <f>"In der "&amp;D5&amp;" gehen die Menschen im Allgemeinen auf…"</f>
        <v>In der Nachbarschaft gehen die Menschen im Allgemeinen auf…</v>
      </c>
      <c r="D56" s="46"/>
      <c r="F56" s="111" t="s">
        <v>305</v>
      </c>
      <c r="G56" s="112"/>
      <c r="H56" s="112"/>
      <c r="I56" s="113"/>
      <c r="J56" s="89"/>
    </row>
    <row r="57" spans="1:15" ht="13.5" thickBot="1">
      <c r="B57" s="41"/>
      <c r="C57" s="36"/>
      <c r="D57" s="37"/>
      <c r="F57" s="117"/>
      <c r="G57" s="118"/>
      <c r="H57" s="118"/>
      <c r="I57" s="119"/>
      <c r="J57" s="89"/>
    </row>
    <row r="58" spans="1:15" ht="13.5" thickBot="1">
      <c r="B58" s="41" t="s">
        <v>23</v>
      </c>
      <c r="C58" s="36" t="str">
        <f>"Gibt es Straßenschilder in der "&amp;D5&amp;"?"</f>
        <v>Gibt es Straßenschilder in der Nachbarschaft?</v>
      </c>
      <c r="D58" s="46"/>
      <c r="F58" s="31"/>
      <c r="G58" s="31"/>
      <c r="H58" s="31"/>
      <c r="I58" s="95"/>
    </row>
    <row r="59" spans="1:15" ht="13.5" thickBot="1">
      <c r="B59" s="41"/>
      <c r="C59" s="36"/>
      <c r="D59" s="57"/>
      <c r="F59" s="31"/>
      <c r="G59" s="31"/>
      <c r="H59" s="31"/>
    </row>
    <row r="60" spans="1:15" ht="13.5" thickBot="1">
      <c r="B60" s="41" t="s">
        <v>24</v>
      </c>
      <c r="C60" s="36" t="str">
        <f>"Gibt es Erkennungsmerkmale** "&amp;D5&amp;"?"</f>
        <v>Gibt es Erkennungsmerkmale** Nachbarschaft?</v>
      </c>
      <c r="D60" s="46"/>
      <c r="F60" s="49" t="s">
        <v>306</v>
      </c>
      <c r="G60" s="50"/>
      <c r="H60" s="50"/>
      <c r="I60" s="51"/>
    </row>
    <row r="61" spans="1:15" ht="7.9" customHeight="1" thickBot="1">
      <c r="B61" s="41"/>
      <c r="C61" s="36"/>
      <c r="D61" s="57"/>
      <c r="F61" s="31"/>
      <c r="G61" s="31"/>
      <c r="H61" s="31"/>
      <c r="I61" s="90"/>
    </row>
    <row r="62" spans="1:15" ht="13.15" customHeight="1">
      <c r="B62" s="41"/>
      <c r="C62" s="36"/>
      <c r="D62" s="57"/>
      <c r="F62" s="111" t="s">
        <v>307</v>
      </c>
      <c r="G62" s="112"/>
      <c r="H62" s="112"/>
      <c r="I62" s="113"/>
      <c r="J62" s="89"/>
    </row>
    <row r="63" spans="1:15">
      <c r="B63" s="41"/>
      <c r="C63" s="36"/>
      <c r="D63" s="57"/>
      <c r="F63" s="114"/>
      <c r="G63" s="115"/>
      <c r="H63" s="115"/>
      <c r="I63" s="116"/>
      <c r="J63" s="89"/>
    </row>
    <row r="64" spans="1:15" ht="13.5" thickBot="1">
      <c r="B64" s="41"/>
      <c r="C64" s="36"/>
      <c r="D64" s="57"/>
      <c r="F64" s="117"/>
      <c r="G64" s="118"/>
      <c r="H64" s="118"/>
      <c r="I64" s="119"/>
      <c r="J64" s="89"/>
    </row>
    <row r="65" spans="1:9">
      <c r="B65" s="41"/>
      <c r="C65" s="36"/>
      <c r="D65" s="57"/>
      <c r="F65" s="95"/>
      <c r="G65" s="95"/>
      <c r="H65" s="95"/>
      <c r="I65" s="95"/>
    </row>
    <row r="66" spans="1:9">
      <c r="B66" s="41"/>
      <c r="C66" s="36"/>
      <c r="D66" s="57"/>
    </row>
    <row r="67" spans="1:9">
      <c r="B67" s="41"/>
      <c r="C67" s="36"/>
      <c r="D67" s="57"/>
    </row>
    <row r="68" spans="1:9">
      <c r="B68" s="41"/>
      <c r="C68" s="36"/>
      <c r="D68" s="57"/>
    </row>
    <row r="69" spans="1:9">
      <c r="B69" s="41"/>
      <c r="C69" s="102" t="s">
        <v>312</v>
      </c>
      <c r="D69" s="57"/>
    </row>
    <row r="70" spans="1:9" ht="8.4499999999999993" customHeight="1" thickBot="1">
      <c r="B70" s="41"/>
      <c r="C70" s="36"/>
      <c r="D70" s="57"/>
    </row>
    <row r="71" spans="1:9" ht="13.5" thickBot="1">
      <c r="B71" s="41" t="s">
        <v>42</v>
      </c>
      <c r="C71" s="36" t="str">
        <f>"Gibt es in der "&amp;D5&amp;" Wegweiser?"</f>
        <v>Gibt es in der Nachbarschaft Wegweiser?</v>
      </c>
      <c r="D71" s="46"/>
    </row>
    <row r="72" spans="1:9" s="84" customFormat="1" ht="6.6" customHeight="1">
      <c r="A72" s="31"/>
      <c r="B72" s="35"/>
      <c r="C72" s="36"/>
      <c r="D72" s="37"/>
      <c r="E72" s="31"/>
    </row>
    <row r="73" spans="1:9" s="84" customFormat="1">
      <c r="A73" s="31"/>
      <c r="B73" s="35"/>
      <c r="C73" s="36"/>
      <c r="D73" s="37"/>
      <c r="E73" s="31"/>
    </row>
    <row r="74" spans="1:9" s="84" customFormat="1">
      <c r="A74" s="31"/>
      <c r="B74" s="35"/>
      <c r="C74" s="36"/>
      <c r="D74" s="37"/>
      <c r="E74" s="31"/>
    </row>
    <row r="75" spans="1:9" s="84" customFormat="1">
      <c r="A75" s="31"/>
      <c r="B75" s="35"/>
      <c r="C75" s="36"/>
      <c r="D75" s="37"/>
      <c r="E75" s="31"/>
    </row>
    <row r="76" spans="1:9" s="84" customFormat="1">
      <c r="A76" s="31"/>
      <c r="B76" s="35"/>
      <c r="C76" s="36"/>
      <c r="D76" s="37"/>
      <c r="E76" s="31"/>
    </row>
    <row r="77" spans="1:9" s="84" customFormat="1">
      <c r="A77" s="31"/>
      <c r="B77" s="35"/>
      <c r="C77" s="36"/>
      <c r="D77" s="37"/>
      <c r="E77" s="31"/>
    </row>
    <row r="78" spans="1:9" s="84" customFormat="1">
      <c r="A78" s="31"/>
      <c r="B78" s="35"/>
      <c r="C78" s="36"/>
      <c r="D78" s="37"/>
      <c r="E78" s="31"/>
    </row>
    <row r="79" spans="1:9" s="84" customFormat="1">
      <c r="A79" s="31"/>
      <c r="B79" s="35"/>
      <c r="C79" s="36"/>
      <c r="D79" s="37"/>
      <c r="E79" s="31"/>
    </row>
    <row r="80" spans="1:9" s="84" customFormat="1" ht="13.5" thickBot="1">
      <c r="A80" s="31"/>
      <c r="B80" s="55"/>
      <c r="C80" s="44" t="s">
        <v>173</v>
      </c>
      <c r="D80" s="39"/>
      <c r="E80" s="31"/>
    </row>
    <row r="81" spans="1:10" s="84" customFormat="1" ht="13.5" thickBot="1">
      <c r="A81" s="31"/>
      <c r="B81" s="31"/>
      <c r="C81" s="31"/>
      <c r="D81" s="31"/>
      <c r="E81" s="31"/>
    </row>
    <row r="82" spans="1:10" ht="13.5" thickBot="1">
      <c r="B82" s="58" t="s">
        <v>174</v>
      </c>
      <c r="C82" s="31"/>
      <c r="D82" s="31"/>
    </row>
    <row r="83" spans="1:10" ht="13.5" thickBot="1">
      <c r="B83" s="40" t="s">
        <v>10</v>
      </c>
      <c r="C83" s="34" t="str">
        <f>"In der "&amp;D5&amp;" ist die Art der Überquerung hauptsächlich ..."</f>
        <v>In der Nachbarschaft ist die Art der Überquerung hauptsächlich ...</v>
      </c>
      <c r="D83" s="46"/>
    </row>
    <row r="84" spans="1:10" ht="13.5" thickBot="1">
      <c r="B84" s="41"/>
      <c r="C84" s="56"/>
      <c r="D84" s="57"/>
    </row>
    <row r="85" spans="1:10" ht="13.5" thickBot="1">
      <c r="B85" s="41" t="s">
        <v>29</v>
      </c>
      <c r="C85" s="36" t="str">
        <f>"Die Höchstgeschwindigkeit in der "&amp;D5&amp;" beträgt"</f>
        <v>Die Höchstgeschwindigkeit in der Nachbarschaft beträgt</v>
      </c>
      <c r="D85" s="46"/>
    </row>
    <row r="86" spans="1:10" ht="13.5" thickBot="1">
      <c r="B86" s="41"/>
      <c r="C86" s="36"/>
      <c r="D86" s="37"/>
    </row>
    <row r="87" spans="1:10" ht="13.5" hidden="1" thickBot="1">
      <c r="B87" s="41" t="s">
        <v>11</v>
      </c>
      <c r="C87" s="36" t="s">
        <v>177</v>
      </c>
      <c r="D87" s="46">
        <f>D12</f>
        <v>0</v>
      </c>
    </row>
    <row r="88" spans="1:10" ht="13.5" hidden="1" thickBot="1">
      <c r="B88" s="41"/>
      <c r="C88" s="36"/>
      <c r="D88" s="37"/>
    </row>
    <row r="89" spans="1:10" ht="13.5" thickBot="1">
      <c r="B89" s="42" t="s">
        <v>30</v>
      </c>
      <c r="C89" s="38" t="str">
        <f>"Die soziale Sicherheit in diesem Viertel wird bewertet als…"</f>
        <v>Die soziale Sicherheit in diesem Viertel wird bewertet als…</v>
      </c>
      <c r="D89" s="46" t="s">
        <v>33</v>
      </c>
    </row>
    <row r="90" spans="1:10" s="84" customFormat="1" ht="13.5" thickBot="1">
      <c r="A90" s="31"/>
      <c r="B90" s="31"/>
      <c r="C90" s="31"/>
      <c r="D90" s="31"/>
      <c r="E90" s="31"/>
    </row>
    <row r="91" spans="1:10" ht="13.5" thickBot="1">
      <c r="B91" s="58" t="s">
        <v>175</v>
      </c>
      <c r="C91" s="31"/>
      <c r="D91" s="31"/>
    </row>
    <row r="92" spans="1:10" ht="13.5" thickBot="1">
      <c r="B92" s="40" t="s">
        <v>12</v>
      </c>
      <c r="C92" s="34" t="str">
        <f>"In diesem Viertel ist die nutzbare Breite des Gehweges (abzüglich Hindernisse wie Bänke, Mülleimer etc.) im Allgemeinen..."</f>
        <v>In diesem Viertel ist die nutzbare Breite des Gehweges (abzüglich Hindernisse wie Bänke, Mülleimer etc.) im Allgemeinen...</v>
      </c>
      <c r="D92" s="46"/>
      <c r="F92" s="96" t="s">
        <v>308</v>
      </c>
      <c r="G92" s="97"/>
      <c r="H92" s="97"/>
      <c r="I92" s="98"/>
    </row>
    <row r="93" spans="1:10" ht="13.5" customHeight="1" thickBot="1">
      <c r="B93" s="41"/>
      <c r="C93" s="36"/>
      <c r="D93" s="37"/>
      <c r="F93" s="111" t="s">
        <v>309</v>
      </c>
      <c r="G93" s="112"/>
      <c r="H93" s="112"/>
      <c r="I93" s="113"/>
      <c r="J93" s="89"/>
    </row>
    <row r="94" spans="1:10" ht="13.9" customHeight="1" thickBot="1">
      <c r="B94" s="41" t="s">
        <v>14</v>
      </c>
      <c r="C94" s="36" t="str">
        <f>"In der "&amp;D5&amp;" ist es tagsüber im Allgemeinen…"</f>
        <v>In der Nachbarschaft ist es tagsüber im Allgemeinen…</v>
      </c>
      <c r="D94" s="46"/>
      <c r="F94" s="114"/>
      <c r="G94" s="115"/>
      <c r="H94" s="115"/>
      <c r="I94" s="116"/>
      <c r="J94" s="89"/>
    </row>
    <row r="95" spans="1:10" ht="13.5" thickBot="1">
      <c r="B95" s="41"/>
      <c r="C95" s="36"/>
      <c r="D95" s="37"/>
      <c r="F95" s="114"/>
      <c r="G95" s="115"/>
      <c r="H95" s="115"/>
      <c r="I95" s="116"/>
      <c r="J95" s="89"/>
    </row>
    <row r="96" spans="1:10" ht="13.5" thickBot="1">
      <c r="B96" s="41" t="s">
        <v>15</v>
      </c>
      <c r="C96" s="36" t="str">
        <f>"In der "&amp;D5&amp;" gibt es…"</f>
        <v>In der Nachbarschaft gibt es…</v>
      </c>
      <c r="D96" s="46"/>
      <c r="F96" s="117"/>
      <c r="G96" s="118"/>
      <c r="H96" s="118"/>
      <c r="I96" s="119"/>
      <c r="J96" s="89"/>
    </row>
    <row r="97" spans="1:10" ht="13.5" customHeight="1" thickBot="1">
      <c r="B97" s="41"/>
      <c r="C97" s="36"/>
      <c r="D97" s="37"/>
      <c r="F97" s="95"/>
      <c r="G97" s="95"/>
      <c r="H97" s="95"/>
      <c r="I97" s="95"/>
      <c r="J97" s="89"/>
    </row>
    <row r="98" spans="1:10" ht="13.5" thickBot="1">
      <c r="B98" s="41" t="s">
        <v>17</v>
      </c>
      <c r="C98" s="36" t="str">
        <f>"In der "&amp;D5&amp;" ist das allgemeine Geräuschniveau vergleichbar mit…"</f>
        <v>In der Nachbarschaft ist das allgemeine Geräuschniveau vergleichbar mit…</v>
      </c>
      <c r="D98" s="46"/>
      <c r="F98" s="96" t="s">
        <v>310</v>
      </c>
      <c r="G98" s="97"/>
      <c r="H98" s="97"/>
      <c r="I98" s="98"/>
      <c r="J98" s="89"/>
    </row>
    <row r="99" spans="1:10" ht="13.5" thickBot="1">
      <c r="B99" s="41"/>
      <c r="C99" s="36"/>
      <c r="D99" s="37"/>
      <c r="F99" s="111" t="s">
        <v>311</v>
      </c>
      <c r="G99" s="112"/>
      <c r="H99" s="112"/>
      <c r="I99" s="113"/>
    </row>
    <row r="100" spans="1:10" ht="13.5" thickBot="1">
      <c r="B100" s="42" t="s">
        <v>19</v>
      </c>
      <c r="C100" s="38" t="str">
        <f>"In der "&amp;D5&amp;" ist das allgemeine Geruchsniveau vergleichbar mit…"</f>
        <v>In der Nachbarschaft ist das allgemeine Geruchsniveau vergleichbar mit…</v>
      </c>
      <c r="D100" s="46"/>
      <c r="F100" s="117"/>
      <c r="G100" s="118"/>
      <c r="H100" s="118"/>
      <c r="I100" s="119"/>
    </row>
    <row r="101" spans="1:10" s="84" customFormat="1" ht="13.5" thickBot="1">
      <c r="A101" s="31"/>
      <c r="B101" s="31"/>
      <c r="C101" s="31"/>
      <c r="D101" s="31"/>
      <c r="E101" s="31"/>
    </row>
    <row r="102" spans="1:10" ht="13.5" thickBot="1">
      <c r="B102" s="58" t="s">
        <v>176</v>
      </c>
      <c r="C102" s="31" t="s">
        <v>33</v>
      </c>
      <c r="D102" s="31"/>
    </row>
    <row r="103" spans="1:10" ht="13.5" thickBot="1">
      <c r="B103" s="40" t="s">
        <v>37</v>
      </c>
      <c r="C103" s="34" t="str">
        <f>"In der "&amp;D5&amp;" gibt es…"</f>
        <v>In der Nachbarschaft gibt es…</v>
      </c>
      <c r="D103" s="46"/>
    </row>
    <row r="104" spans="1:10" ht="7.15" customHeight="1">
      <c r="B104" s="41"/>
      <c r="C104" s="36"/>
      <c r="D104" s="37"/>
    </row>
    <row r="105" spans="1:10" ht="13.15" customHeight="1">
      <c r="B105" s="41"/>
      <c r="C105" s="36"/>
      <c r="D105" s="37"/>
    </row>
    <row r="106" spans="1:10" ht="13.15" customHeight="1">
      <c r="B106" s="41"/>
      <c r="C106" s="36"/>
      <c r="D106" s="37"/>
    </row>
    <row r="107" spans="1:10" ht="13.15" customHeight="1">
      <c r="B107" s="41"/>
      <c r="C107" s="36"/>
      <c r="D107" s="37"/>
    </row>
    <row r="108" spans="1:10" ht="13.15" customHeight="1">
      <c r="B108" s="41"/>
      <c r="C108" s="36"/>
      <c r="D108" s="37"/>
    </row>
    <row r="109" spans="1:10" ht="13.15" customHeight="1">
      <c r="B109" s="41"/>
      <c r="C109" s="36"/>
      <c r="D109" s="37"/>
    </row>
    <row r="110" spans="1:10" ht="13.15" customHeight="1">
      <c r="B110" s="41"/>
      <c r="C110" s="36"/>
      <c r="D110" s="37"/>
    </row>
    <row r="111" spans="1:10" ht="13.15" customHeight="1">
      <c r="B111" s="41"/>
      <c r="C111" s="36"/>
      <c r="D111" s="37"/>
    </row>
    <row r="112" spans="1:10" ht="13.15" customHeight="1">
      <c r="B112" s="41"/>
      <c r="C112" s="122" t="s">
        <v>178</v>
      </c>
      <c r="D112" s="123"/>
    </row>
    <row r="113" spans="1:5" ht="7.15" customHeight="1" thickBot="1">
      <c r="B113" s="41"/>
      <c r="C113" s="36"/>
      <c r="D113" s="37"/>
    </row>
    <row r="114" spans="1:5" ht="13.5" thickBot="1">
      <c r="B114" s="41" t="s">
        <v>38</v>
      </c>
      <c r="C114" s="36" t="str">
        <f>"Wie empfinden Sie die Menge an Wasser in der Umgebung in der "&amp;D5&amp;"?"</f>
        <v>Wie empfinden Sie die Menge an Wasser in der Umgebung in der Nachbarschaft?</v>
      </c>
      <c r="D114" s="46"/>
    </row>
    <row r="115" spans="1:5" ht="13.5" thickBot="1">
      <c r="B115" s="41"/>
      <c r="C115" s="36"/>
      <c r="D115" s="57"/>
    </row>
    <row r="116" spans="1:5" ht="13.5" thickBot="1">
      <c r="B116" s="41" t="s">
        <v>39</v>
      </c>
      <c r="C116" s="36" t="str">
        <f>"Die Abwechslung der Umgebung in diesem Viertel ist..."</f>
        <v>Die Abwechslung der Umgebung in diesem Viertel ist...</v>
      </c>
      <c r="D116" s="46"/>
    </row>
    <row r="117" spans="1:5" ht="13.5" thickBot="1">
      <c r="B117" s="41"/>
      <c r="C117" s="36"/>
      <c r="D117" s="37"/>
    </row>
    <row r="118" spans="1:5" ht="13.5" thickBot="1">
      <c r="B118" s="41" t="s">
        <v>151</v>
      </c>
      <c r="C118" s="36" t="str">
        <f>"Die Instandhaltung des Gehwegs in diesem Viertel ist im Allgemeinen..."</f>
        <v>Die Instandhaltung des Gehwegs in diesem Viertel ist im Allgemeinen...</v>
      </c>
      <c r="D118" s="48"/>
    </row>
    <row r="119" spans="1:5" ht="13.5" thickBot="1">
      <c r="B119" s="41"/>
      <c r="C119" s="36"/>
      <c r="D119" s="57"/>
    </row>
    <row r="120" spans="1:5" ht="13.5" thickBot="1">
      <c r="B120" s="41" t="s">
        <v>152</v>
      </c>
      <c r="C120" s="36" t="str">
        <f>"Die Pflege der Umgebung (Gärten, Gebäude, Grün usw.) In der "&amp;D5&amp;" ist im Allgemeinen…"</f>
        <v>Die Pflege der Umgebung (Gärten, Gebäude, Grün usw.) In der Nachbarschaft ist im Allgemeinen…</v>
      </c>
      <c r="D120" s="46"/>
    </row>
    <row r="121" spans="1:5" ht="13.5" thickBot="1">
      <c r="B121" s="41"/>
      <c r="C121" s="36"/>
      <c r="D121" s="37"/>
    </row>
    <row r="122" spans="1:5" ht="13.5" thickBot="1">
      <c r="B122" s="42" t="s">
        <v>41</v>
      </c>
      <c r="C122" s="38" t="str">
        <f>"In der "&amp;D5&amp;" gibt es Kriminalität/Vandalismus…"</f>
        <v>In der Nachbarschaft gibt es Kriminalität/Vandalismus…</v>
      </c>
      <c r="D122" s="46"/>
    </row>
    <row r="123" spans="1:5" s="84" customFormat="1">
      <c r="A123" s="31"/>
      <c r="B123" s="31"/>
      <c r="C123" s="31"/>
      <c r="D123" s="31"/>
      <c r="E123" s="31"/>
    </row>
    <row r="124" spans="1:5" s="84" customFormat="1">
      <c r="A124" s="31"/>
      <c r="B124" s="31"/>
      <c r="C124" s="31"/>
      <c r="D124" s="31"/>
      <c r="E124" s="31"/>
    </row>
    <row r="125" spans="1:5" s="84" customFormat="1">
      <c r="A125" s="31"/>
      <c r="B125" s="31"/>
      <c r="C125" s="31"/>
      <c r="D125" s="31"/>
      <c r="E125" s="31"/>
    </row>
    <row r="126" spans="1:5" s="84" customFormat="1">
      <c r="A126" s="31"/>
      <c r="B126" s="31"/>
      <c r="C126" s="31"/>
      <c r="D126" s="31"/>
      <c r="E126" s="31"/>
    </row>
    <row r="127" spans="1:5" s="84" customFormat="1">
      <c r="A127" s="31"/>
      <c r="B127" s="31"/>
      <c r="C127" s="31"/>
      <c r="D127" s="31"/>
      <c r="E127" s="31"/>
    </row>
    <row r="128" spans="1:5" s="84" customFormat="1">
      <c r="A128" s="31"/>
      <c r="B128" s="31"/>
      <c r="C128" s="31"/>
      <c r="D128" s="31"/>
      <c r="E128" s="31"/>
    </row>
    <row r="129" spans="1:5" s="84" customFormat="1">
      <c r="A129" s="31"/>
      <c r="B129" s="31"/>
      <c r="C129" s="31"/>
      <c r="D129" s="31"/>
      <c r="E129" s="31"/>
    </row>
    <row r="130" spans="1:5" s="84" customFormat="1">
      <c r="A130" s="31"/>
      <c r="B130" s="31"/>
      <c r="C130" s="31"/>
      <c r="D130" s="31"/>
      <c r="E130" s="31"/>
    </row>
    <row r="131" spans="1:5" s="84" customFormat="1">
      <c r="A131" s="31"/>
      <c r="B131" s="31"/>
      <c r="C131" s="31"/>
      <c r="D131" s="31"/>
      <c r="E131" s="31"/>
    </row>
    <row r="132" spans="1:5" s="84" customFormat="1">
      <c r="A132" s="31"/>
      <c r="B132" s="31"/>
      <c r="C132" s="31"/>
      <c r="D132" s="31"/>
      <c r="E132" s="31"/>
    </row>
    <row r="133" spans="1:5" s="84" customFormat="1">
      <c r="A133" s="31"/>
      <c r="B133" s="31"/>
      <c r="C133" s="31"/>
      <c r="D133" s="31"/>
      <c r="E133" s="31"/>
    </row>
    <row r="134" spans="1:5" s="84" customFormat="1">
      <c r="A134" s="31"/>
      <c r="B134" s="31"/>
      <c r="C134" s="31"/>
      <c r="D134" s="31"/>
      <c r="E134" s="31"/>
    </row>
    <row r="135" spans="1:5" s="84" customFormat="1">
      <c r="A135" s="31"/>
      <c r="B135" s="31"/>
      <c r="C135" s="31"/>
      <c r="D135" s="31"/>
      <c r="E135" s="31"/>
    </row>
    <row r="136" spans="1:5" s="84" customFormat="1">
      <c r="A136" s="31"/>
      <c r="B136" s="31"/>
      <c r="C136" s="31"/>
      <c r="D136" s="31"/>
      <c r="E136" s="31"/>
    </row>
    <row r="137" spans="1:5" s="84" customFormat="1">
      <c r="A137" s="31"/>
      <c r="B137" s="31"/>
      <c r="C137" s="31"/>
      <c r="D137" s="31"/>
      <c r="E137" s="31"/>
    </row>
    <row r="138" spans="1:5" s="84" customFormat="1">
      <c r="A138" s="31"/>
      <c r="B138" s="31"/>
      <c r="C138" s="31"/>
      <c r="D138" s="31"/>
      <c r="E138" s="31"/>
    </row>
    <row r="139" spans="1:5" s="84" customFormat="1">
      <c r="A139" s="31"/>
      <c r="B139" s="31"/>
      <c r="C139" s="31"/>
      <c r="D139" s="31"/>
      <c r="E139" s="31"/>
    </row>
    <row r="140" spans="1:5" s="84" customFormat="1">
      <c r="A140" s="31"/>
      <c r="B140" s="31"/>
      <c r="C140" s="31"/>
      <c r="D140" s="31"/>
      <c r="E140" s="31"/>
    </row>
    <row r="141" spans="1:5" s="84" customFormat="1">
      <c r="A141" s="31"/>
      <c r="B141" s="31"/>
      <c r="C141" s="31"/>
      <c r="D141" s="31"/>
      <c r="E141" s="31"/>
    </row>
    <row r="142" spans="1:5" s="84" customFormat="1">
      <c r="A142" s="31"/>
      <c r="B142" s="31"/>
      <c r="C142" s="31"/>
      <c r="D142" s="31"/>
      <c r="E142" s="31"/>
    </row>
    <row r="143" spans="1:5" s="84" customFormat="1">
      <c r="A143" s="31"/>
      <c r="B143" s="31"/>
      <c r="C143" s="31"/>
      <c r="D143" s="31"/>
      <c r="E143" s="31"/>
    </row>
    <row r="144" spans="1:5" s="84" customFormat="1">
      <c r="A144" s="31"/>
      <c r="B144" s="31"/>
      <c r="C144" s="31"/>
      <c r="D144" s="31"/>
      <c r="E144" s="31"/>
    </row>
    <row r="145" spans="1:5" s="84" customFormat="1">
      <c r="A145" s="31"/>
      <c r="B145" s="31"/>
      <c r="C145" s="31"/>
      <c r="D145" s="31"/>
      <c r="E145" s="31"/>
    </row>
    <row r="146" spans="1:5" s="84" customFormat="1">
      <c r="A146" s="31"/>
      <c r="B146" s="31"/>
      <c r="C146" s="31"/>
      <c r="D146" s="31"/>
      <c r="E146" s="31"/>
    </row>
    <row r="147" spans="1:5" s="84" customFormat="1">
      <c r="A147" s="31"/>
      <c r="B147" s="31"/>
      <c r="C147" s="31"/>
      <c r="D147" s="31"/>
      <c r="E147" s="31"/>
    </row>
    <row r="148" spans="1:5" s="84" customFormat="1">
      <c r="A148" s="31"/>
      <c r="B148" s="31"/>
      <c r="C148" s="31"/>
      <c r="D148" s="31"/>
      <c r="E148" s="31"/>
    </row>
    <row r="149" spans="1:5" s="84" customFormat="1">
      <c r="A149" s="31"/>
      <c r="B149" s="31"/>
      <c r="C149" s="31"/>
      <c r="D149" s="31"/>
      <c r="E149" s="31"/>
    </row>
    <row r="150" spans="1:5" s="84" customFormat="1">
      <c r="A150" s="31"/>
      <c r="B150" s="31"/>
      <c r="C150" s="31"/>
      <c r="D150" s="31"/>
      <c r="E150" s="31"/>
    </row>
    <row r="151" spans="1:5" s="84" customFormat="1">
      <c r="A151" s="31"/>
      <c r="B151" s="31"/>
      <c r="C151" s="31"/>
      <c r="D151" s="31"/>
      <c r="E151" s="31"/>
    </row>
    <row r="152" spans="1:5" s="84" customFormat="1">
      <c r="A152" s="31"/>
      <c r="B152" s="31"/>
      <c r="C152" s="31"/>
      <c r="D152" s="31"/>
      <c r="E152" s="31"/>
    </row>
    <row r="153" spans="1:5" s="84" customFormat="1">
      <c r="A153" s="31"/>
      <c r="B153" s="31"/>
      <c r="C153" s="31"/>
      <c r="D153" s="31"/>
      <c r="E153" s="31"/>
    </row>
    <row r="154" spans="1:5" s="84" customFormat="1">
      <c r="A154" s="31"/>
      <c r="B154" s="31"/>
      <c r="C154" s="31"/>
      <c r="D154" s="31"/>
      <c r="E154" s="31"/>
    </row>
    <row r="155" spans="1:5" s="84" customFormat="1">
      <c r="A155" s="31"/>
      <c r="B155" s="31"/>
      <c r="C155" s="31"/>
      <c r="D155" s="31"/>
      <c r="E155" s="31"/>
    </row>
    <row r="156" spans="1:5" s="84" customFormat="1">
      <c r="A156" s="31"/>
      <c r="B156" s="31"/>
      <c r="C156" s="31"/>
      <c r="D156" s="31"/>
      <c r="E156" s="31"/>
    </row>
    <row r="157" spans="1:5" s="84" customFormat="1">
      <c r="A157" s="31"/>
      <c r="B157" s="31"/>
      <c r="C157" s="31"/>
      <c r="D157" s="31"/>
      <c r="E157" s="31"/>
    </row>
    <row r="158" spans="1:5" s="84" customFormat="1">
      <c r="A158" s="31"/>
      <c r="B158" s="31"/>
      <c r="C158" s="31"/>
      <c r="D158" s="31"/>
      <c r="E158" s="31"/>
    </row>
    <row r="159" spans="1:5" s="84" customFormat="1">
      <c r="A159" s="31"/>
      <c r="B159" s="31"/>
      <c r="C159" s="31"/>
      <c r="D159" s="31"/>
      <c r="E159" s="31"/>
    </row>
    <row r="160" spans="1:5" s="84" customFormat="1">
      <c r="A160" s="31"/>
      <c r="B160" s="31"/>
      <c r="C160" s="31"/>
      <c r="D160" s="31"/>
      <c r="E160" s="31"/>
    </row>
    <row r="161" spans="1:5" s="84" customFormat="1">
      <c r="A161" s="31"/>
      <c r="B161" s="31"/>
      <c r="C161" s="31"/>
      <c r="D161" s="31"/>
      <c r="E161" s="31"/>
    </row>
    <row r="162" spans="1:5" s="84" customFormat="1">
      <c r="A162" s="31"/>
      <c r="B162" s="31"/>
      <c r="C162" s="31"/>
      <c r="D162" s="31"/>
      <c r="E162" s="31"/>
    </row>
    <row r="163" spans="1:5" s="84" customFormat="1">
      <c r="A163" s="31"/>
      <c r="B163" s="31"/>
      <c r="C163" s="31"/>
      <c r="D163" s="31"/>
      <c r="E163" s="31"/>
    </row>
    <row r="164" spans="1:5" s="84" customFormat="1">
      <c r="A164" s="31"/>
      <c r="B164" s="31"/>
      <c r="C164" s="31"/>
      <c r="D164" s="31"/>
      <c r="E164" s="31"/>
    </row>
    <row r="165" spans="1:5" s="84" customFormat="1">
      <c r="A165" s="31"/>
      <c r="B165" s="31"/>
      <c r="C165" s="31"/>
      <c r="D165" s="31"/>
      <c r="E165" s="31"/>
    </row>
    <row r="166" spans="1:5" s="84" customFormat="1">
      <c r="A166" s="31"/>
      <c r="B166" s="31"/>
      <c r="C166" s="31"/>
      <c r="D166" s="31"/>
      <c r="E166" s="31"/>
    </row>
    <row r="167" spans="1:5" s="84" customFormat="1">
      <c r="A167" s="31"/>
      <c r="B167" s="31"/>
      <c r="C167" s="31"/>
      <c r="D167" s="31"/>
      <c r="E167" s="31"/>
    </row>
    <row r="168" spans="1:5" s="84" customFormat="1">
      <c r="A168" s="31"/>
      <c r="B168" s="31"/>
      <c r="C168" s="31"/>
      <c r="D168" s="31"/>
      <c r="E168" s="31"/>
    </row>
    <row r="169" spans="1:5" s="84" customFormat="1">
      <c r="A169" s="31"/>
      <c r="B169" s="31"/>
      <c r="C169" s="31"/>
      <c r="D169" s="31"/>
      <c r="E169" s="31"/>
    </row>
    <row r="170" spans="1:5" s="84" customFormat="1">
      <c r="A170" s="31"/>
      <c r="B170" s="31"/>
      <c r="C170" s="31"/>
      <c r="D170" s="31"/>
      <c r="E170" s="31"/>
    </row>
    <row r="171" spans="1:5" s="84" customFormat="1">
      <c r="A171" s="31"/>
      <c r="B171" s="31"/>
      <c r="C171" s="31"/>
      <c r="D171" s="31"/>
      <c r="E171" s="31"/>
    </row>
    <row r="172" spans="1:5" s="84" customFormat="1">
      <c r="A172" s="31"/>
      <c r="B172" s="31"/>
      <c r="C172" s="31"/>
      <c r="D172" s="31"/>
      <c r="E172" s="31"/>
    </row>
    <row r="173" spans="1:5" s="84" customFormat="1">
      <c r="A173" s="31"/>
      <c r="B173" s="31"/>
      <c r="C173" s="31"/>
      <c r="D173" s="31"/>
      <c r="E173" s="31"/>
    </row>
    <row r="174" spans="1:5" s="84" customFormat="1">
      <c r="A174" s="31"/>
      <c r="B174" s="31"/>
      <c r="C174" s="31"/>
      <c r="D174" s="31"/>
      <c r="E174" s="31"/>
    </row>
    <row r="175" spans="1:5" s="84" customFormat="1">
      <c r="A175" s="31"/>
      <c r="B175" s="31"/>
      <c r="C175" s="31"/>
      <c r="D175" s="31"/>
      <c r="E175" s="31"/>
    </row>
    <row r="176" spans="1:5" s="84" customFormat="1">
      <c r="A176" s="31"/>
      <c r="B176" s="31"/>
      <c r="C176" s="31"/>
      <c r="D176" s="31"/>
      <c r="E176" s="31"/>
    </row>
    <row r="177" spans="1:5" s="84" customFormat="1">
      <c r="A177" s="31"/>
      <c r="B177" s="31"/>
      <c r="C177" s="31"/>
      <c r="D177" s="31"/>
      <c r="E177" s="31"/>
    </row>
    <row r="178" spans="1:5" s="84" customFormat="1">
      <c r="A178" s="31"/>
      <c r="B178" s="31"/>
      <c r="C178" s="31"/>
      <c r="D178" s="31"/>
      <c r="E178" s="31"/>
    </row>
    <row r="179" spans="1:5" s="84" customFormat="1">
      <c r="A179" s="31"/>
      <c r="B179" s="31"/>
      <c r="C179" s="31"/>
      <c r="D179" s="31"/>
      <c r="E179" s="31"/>
    </row>
    <row r="180" spans="1:5" s="84" customFormat="1">
      <c r="A180" s="31"/>
      <c r="B180" s="31"/>
      <c r="C180" s="31"/>
      <c r="D180" s="31"/>
      <c r="E180" s="31"/>
    </row>
    <row r="181" spans="1:5" s="84" customFormat="1">
      <c r="A181" s="31"/>
      <c r="B181" s="31"/>
      <c r="C181" s="31"/>
      <c r="D181" s="31"/>
      <c r="E181" s="31"/>
    </row>
    <row r="182" spans="1:5" s="84" customFormat="1">
      <c r="A182" s="31"/>
      <c r="B182" s="31"/>
      <c r="C182" s="31"/>
      <c r="D182" s="31"/>
      <c r="E182" s="31"/>
    </row>
    <row r="183" spans="1:5" s="84" customFormat="1">
      <c r="A183" s="31"/>
      <c r="B183" s="31"/>
      <c r="C183" s="31"/>
      <c r="D183" s="31"/>
      <c r="E183" s="31"/>
    </row>
    <row r="184" spans="1:5" s="84" customFormat="1">
      <c r="A184" s="31"/>
      <c r="B184" s="31"/>
      <c r="C184" s="31"/>
      <c r="D184" s="31"/>
      <c r="E184" s="31"/>
    </row>
    <row r="185" spans="1:5" s="84" customFormat="1">
      <c r="A185" s="31"/>
      <c r="B185" s="31"/>
      <c r="C185" s="31"/>
      <c r="D185" s="31"/>
      <c r="E185" s="31"/>
    </row>
    <row r="186" spans="1:5" s="84" customFormat="1">
      <c r="A186" s="31"/>
      <c r="B186" s="31"/>
      <c r="C186" s="31"/>
      <c r="D186" s="31"/>
      <c r="E186" s="31"/>
    </row>
    <row r="187" spans="1:5" s="84" customFormat="1">
      <c r="A187" s="31"/>
      <c r="B187" s="31"/>
      <c r="C187" s="31"/>
      <c r="D187" s="31"/>
      <c r="E187" s="31"/>
    </row>
    <row r="188" spans="1:5" s="84" customFormat="1">
      <c r="A188" s="31"/>
      <c r="B188" s="31"/>
      <c r="C188" s="31"/>
      <c r="D188" s="31"/>
      <c r="E188" s="31"/>
    </row>
    <row r="189" spans="1:5" s="84" customFormat="1">
      <c r="A189" s="31"/>
      <c r="B189" s="31"/>
      <c r="C189" s="31"/>
      <c r="D189" s="31"/>
      <c r="E189" s="31"/>
    </row>
    <row r="190" spans="1:5" s="84" customFormat="1">
      <c r="A190" s="31"/>
      <c r="B190" s="31"/>
      <c r="C190" s="31"/>
      <c r="D190" s="31"/>
      <c r="E190" s="31"/>
    </row>
    <row r="191" spans="1:5" s="84" customFormat="1">
      <c r="A191" s="31"/>
      <c r="B191" s="31"/>
      <c r="C191" s="31"/>
      <c r="D191" s="31"/>
      <c r="E191" s="31"/>
    </row>
    <row r="192" spans="1:5" s="84" customFormat="1">
      <c r="A192" s="31"/>
      <c r="B192" s="31"/>
      <c r="C192" s="31"/>
      <c r="D192" s="31"/>
      <c r="E192" s="31"/>
    </row>
    <row r="193" spans="1:5" s="84" customFormat="1">
      <c r="A193" s="31"/>
      <c r="B193" s="31"/>
      <c r="C193" s="31"/>
      <c r="D193" s="31"/>
      <c r="E193" s="31"/>
    </row>
    <row r="194" spans="1:5" s="84" customFormat="1">
      <c r="A194" s="31"/>
      <c r="B194" s="31"/>
      <c r="C194" s="31"/>
      <c r="D194" s="31"/>
      <c r="E194" s="31"/>
    </row>
    <row r="195" spans="1:5" s="84" customFormat="1">
      <c r="A195" s="31"/>
      <c r="B195" s="31"/>
      <c r="C195" s="31"/>
      <c r="D195" s="31"/>
      <c r="E195" s="31"/>
    </row>
    <row r="196" spans="1:5" s="84" customFormat="1">
      <c r="A196" s="31"/>
      <c r="B196" s="31"/>
      <c r="C196" s="31"/>
      <c r="D196" s="31"/>
      <c r="E196" s="31"/>
    </row>
    <row r="197" spans="1:5" s="84" customFormat="1">
      <c r="A197" s="31"/>
      <c r="B197" s="31"/>
      <c r="C197" s="31"/>
      <c r="D197" s="31"/>
      <c r="E197" s="31"/>
    </row>
    <row r="198" spans="1:5" s="84" customFormat="1">
      <c r="A198" s="31"/>
      <c r="B198" s="31"/>
      <c r="C198" s="31"/>
      <c r="D198" s="31"/>
      <c r="E198" s="31"/>
    </row>
    <row r="199" spans="1:5" s="84" customFormat="1">
      <c r="A199" s="31"/>
      <c r="B199" s="31"/>
      <c r="C199" s="31"/>
      <c r="D199" s="31"/>
      <c r="E199" s="31"/>
    </row>
    <row r="200" spans="1:5" s="84" customFormat="1">
      <c r="A200" s="31"/>
      <c r="B200" s="31"/>
      <c r="C200" s="31"/>
      <c r="D200" s="31"/>
      <c r="E200" s="31"/>
    </row>
    <row r="201" spans="1:5" s="84" customFormat="1">
      <c r="A201" s="31"/>
      <c r="B201" s="31"/>
      <c r="C201" s="31"/>
      <c r="D201" s="31"/>
      <c r="E201" s="31"/>
    </row>
    <row r="202" spans="1:5" s="84" customFormat="1">
      <c r="A202" s="31"/>
      <c r="B202" s="31"/>
      <c r="C202" s="31"/>
      <c r="D202" s="31"/>
      <c r="E202" s="31"/>
    </row>
    <row r="203" spans="1:5" s="84" customFormat="1">
      <c r="A203" s="31"/>
      <c r="B203" s="31"/>
      <c r="C203" s="31"/>
      <c r="D203" s="31"/>
      <c r="E203" s="31"/>
    </row>
    <row r="204" spans="1:5" s="84" customFormat="1">
      <c r="A204" s="31"/>
      <c r="B204" s="31"/>
      <c r="C204" s="31"/>
      <c r="D204" s="31"/>
      <c r="E204" s="31"/>
    </row>
    <row r="205" spans="1:5" s="84" customFormat="1">
      <c r="A205" s="31"/>
      <c r="B205" s="31"/>
      <c r="C205" s="31"/>
      <c r="D205" s="31"/>
      <c r="E205" s="31"/>
    </row>
    <row r="206" spans="1:5" s="84" customFormat="1">
      <c r="A206" s="31"/>
      <c r="B206" s="31"/>
      <c r="C206" s="31"/>
      <c r="D206" s="31"/>
      <c r="E206" s="31"/>
    </row>
    <row r="207" spans="1:5" s="84" customFormat="1">
      <c r="A207" s="31"/>
      <c r="B207" s="31"/>
      <c r="C207" s="31"/>
      <c r="D207" s="31"/>
      <c r="E207" s="31"/>
    </row>
    <row r="208" spans="1:5" s="84" customFormat="1">
      <c r="A208" s="31"/>
      <c r="B208" s="31"/>
      <c r="C208" s="31"/>
      <c r="D208" s="31"/>
      <c r="E208" s="31"/>
    </row>
    <row r="209" spans="1:5" s="84" customFormat="1">
      <c r="A209" s="31"/>
      <c r="B209" s="31"/>
      <c r="C209" s="31"/>
      <c r="D209" s="31"/>
      <c r="E209" s="31"/>
    </row>
    <row r="210" spans="1:5" s="84" customFormat="1">
      <c r="A210" s="31"/>
      <c r="B210" s="31"/>
      <c r="C210" s="31"/>
      <c r="D210" s="31"/>
      <c r="E210" s="31"/>
    </row>
    <row r="211" spans="1:5" s="84" customFormat="1">
      <c r="A211" s="31"/>
      <c r="B211" s="31"/>
      <c r="C211" s="31"/>
      <c r="D211" s="31"/>
      <c r="E211" s="31"/>
    </row>
    <row r="212" spans="1:5" s="84" customFormat="1">
      <c r="A212" s="31"/>
      <c r="B212" s="31"/>
      <c r="C212" s="31"/>
      <c r="D212" s="31"/>
      <c r="E212" s="31"/>
    </row>
    <row r="213" spans="1:5" s="84" customFormat="1">
      <c r="A213" s="31"/>
      <c r="B213" s="31"/>
      <c r="C213" s="31"/>
      <c r="D213" s="31"/>
      <c r="E213" s="31"/>
    </row>
    <row r="214" spans="1:5" s="84" customFormat="1">
      <c r="A214" s="31"/>
      <c r="B214" s="31"/>
      <c r="C214" s="31"/>
      <c r="D214" s="31"/>
      <c r="E214" s="31"/>
    </row>
    <row r="215" spans="1:5" s="84" customFormat="1">
      <c r="A215" s="31"/>
      <c r="B215" s="31"/>
      <c r="C215" s="31"/>
      <c r="D215" s="31"/>
      <c r="E215" s="31"/>
    </row>
    <row r="216" spans="1:5" s="84" customFormat="1">
      <c r="A216" s="31"/>
      <c r="B216" s="31"/>
      <c r="C216" s="31"/>
      <c r="D216" s="31"/>
      <c r="E216" s="31"/>
    </row>
    <row r="217" spans="1:5" s="84" customFormat="1">
      <c r="A217" s="31"/>
      <c r="B217" s="31"/>
      <c r="C217" s="31"/>
      <c r="D217" s="31"/>
      <c r="E217" s="31"/>
    </row>
    <row r="218" spans="1:5" s="84" customFormat="1">
      <c r="A218" s="31"/>
      <c r="B218" s="31"/>
      <c r="C218" s="31"/>
      <c r="D218" s="31"/>
      <c r="E218" s="31"/>
    </row>
    <row r="219" spans="1:5" s="84" customFormat="1">
      <c r="A219" s="31"/>
      <c r="B219" s="31"/>
      <c r="C219" s="31"/>
      <c r="D219" s="31"/>
      <c r="E219" s="31"/>
    </row>
    <row r="220" spans="1:5" s="84" customFormat="1">
      <c r="A220" s="31"/>
      <c r="B220" s="31"/>
      <c r="C220" s="31"/>
      <c r="D220" s="31"/>
      <c r="E220" s="31"/>
    </row>
    <row r="221" spans="1:5" s="84" customFormat="1">
      <c r="A221" s="31"/>
      <c r="B221" s="31"/>
      <c r="C221" s="31"/>
      <c r="D221" s="31"/>
      <c r="E221" s="31"/>
    </row>
    <row r="222" spans="1:5" s="84" customFormat="1">
      <c r="A222" s="31"/>
      <c r="B222" s="31"/>
      <c r="C222" s="31"/>
      <c r="D222" s="31"/>
      <c r="E222" s="31"/>
    </row>
    <row r="223" spans="1:5" s="84" customFormat="1">
      <c r="A223" s="31"/>
      <c r="B223" s="31"/>
      <c r="C223" s="31"/>
      <c r="D223" s="31"/>
      <c r="E223" s="31"/>
    </row>
    <row r="224" spans="1:5" s="84" customFormat="1">
      <c r="A224" s="31"/>
      <c r="B224" s="31"/>
      <c r="C224" s="31"/>
      <c r="D224" s="31"/>
      <c r="E224" s="31"/>
    </row>
    <row r="225" spans="1:5" s="84" customFormat="1">
      <c r="A225" s="31"/>
      <c r="B225" s="31"/>
      <c r="C225" s="31"/>
      <c r="D225" s="31"/>
      <c r="E225" s="31"/>
    </row>
    <row r="226" spans="1:5" s="84" customFormat="1">
      <c r="A226" s="31"/>
      <c r="B226" s="31"/>
      <c r="C226" s="31"/>
      <c r="D226" s="31"/>
      <c r="E226" s="31"/>
    </row>
    <row r="227" spans="1:5" s="84" customFormat="1">
      <c r="A227" s="31"/>
      <c r="B227" s="31"/>
      <c r="C227" s="31"/>
      <c r="D227" s="31"/>
      <c r="E227" s="31"/>
    </row>
    <row r="228" spans="1:5" s="84" customFormat="1">
      <c r="A228" s="31"/>
      <c r="B228" s="31"/>
      <c r="C228" s="31"/>
      <c r="D228" s="31"/>
      <c r="E228" s="31"/>
    </row>
    <row r="229" spans="1:5" s="84" customFormat="1">
      <c r="A229" s="31"/>
      <c r="B229" s="31"/>
      <c r="C229" s="31"/>
      <c r="D229" s="31"/>
      <c r="E229" s="31"/>
    </row>
    <row r="230" spans="1:5" s="84" customFormat="1">
      <c r="A230" s="31"/>
      <c r="B230" s="31"/>
      <c r="C230" s="31"/>
      <c r="D230" s="31"/>
      <c r="E230" s="31"/>
    </row>
    <row r="231" spans="1:5" s="84" customFormat="1">
      <c r="A231" s="31"/>
      <c r="B231" s="31"/>
      <c r="C231" s="31"/>
      <c r="D231" s="31"/>
      <c r="E231" s="31"/>
    </row>
    <row r="232" spans="1:5" s="84" customFormat="1">
      <c r="A232" s="31"/>
      <c r="B232" s="31"/>
      <c r="C232" s="31"/>
      <c r="D232" s="31"/>
      <c r="E232" s="31"/>
    </row>
    <row r="233" spans="1:5" s="84" customFormat="1">
      <c r="A233" s="31"/>
      <c r="B233" s="31"/>
      <c r="C233" s="31"/>
      <c r="D233" s="31"/>
      <c r="E233" s="31"/>
    </row>
    <row r="234" spans="1:5" s="84" customFormat="1">
      <c r="A234" s="31"/>
      <c r="B234" s="31"/>
      <c r="C234" s="31"/>
      <c r="D234" s="31"/>
      <c r="E234" s="31"/>
    </row>
    <row r="235" spans="1:5" s="84" customFormat="1">
      <c r="A235" s="31"/>
      <c r="B235" s="31"/>
      <c r="C235" s="31"/>
      <c r="D235" s="31"/>
      <c r="E235" s="31"/>
    </row>
    <row r="236" spans="1:5" s="84" customFormat="1">
      <c r="A236" s="31"/>
      <c r="B236" s="31"/>
      <c r="C236" s="31"/>
      <c r="D236" s="31"/>
      <c r="E236" s="31"/>
    </row>
    <row r="237" spans="1:5" s="84" customFormat="1">
      <c r="A237" s="31"/>
      <c r="B237" s="31"/>
      <c r="C237" s="31"/>
      <c r="D237" s="31"/>
      <c r="E237" s="31"/>
    </row>
    <row r="238" spans="1:5" s="84" customFormat="1">
      <c r="A238" s="31"/>
      <c r="B238" s="31"/>
      <c r="C238" s="31"/>
      <c r="D238" s="31"/>
      <c r="E238" s="31"/>
    </row>
    <row r="239" spans="1:5" s="84" customFormat="1">
      <c r="A239" s="31"/>
      <c r="B239" s="31"/>
      <c r="C239" s="31"/>
      <c r="D239" s="31"/>
      <c r="E239" s="31"/>
    </row>
    <row r="240" spans="1:5" s="84" customFormat="1">
      <c r="A240" s="31"/>
      <c r="B240" s="31"/>
      <c r="C240" s="31"/>
      <c r="D240" s="31"/>
      <c r="E240" s="31"/>
    </row>
    <row r="241" spans="1:5" s="84" customFormat="1">
      <c r="A241" s="31"/>
      <c r="B241" s="31"/>
      <c r="C241" s="31"/>
      <c r="D241" s="31"/>
      <c r="E241" s="31"/>
    </row>
    <row r="242" spans="1:5" s="84" customFormat="1">
      <c r="A242" s="31"/>
      <c r="B242" s="31"/>
      <c r="C242" s="31"/>
      <c r="D242" s="31"/>
      <c r="E242" s="31"/>
    </row>
    <row r="243" spans="1:5" s="84" customFormat="1">
      <c r="A243" s="31"/>
      <c r="B243" s="31"/>
      <c r="C243" s="31"/>
      <c r="D243" s="31"/>
      <c r="E243" s="31"/>
    </row>
    <row r="244" spans="1:5" s="84" customFormat="1">
      <c r="A244" s="31"/>
      <c r="B244" s="31"/>
      <c r="C244" s="31"/>
      <c r="D244" s="31"/>
      <c r="E244" s="31"/>
    </row>
    <row r="245" spans="1:5" s="84" customFormat="1">
      <c r="A245" s="31"/>
      <c r="B245" s="31"/>
      <c r="C245" s="31"/>
      <c r="D245" s="31"/>
      <c r="E245" s="31"/>
    </row>
    <row r="246" spans="1:5" s="84" customFormat="1">
      <c r="A246" s="31"/>
      <c r="B246" s="31"/>
      <c r="C246" s="31"/>
      <c r="D246" s="31"/>
      <c r="E246" s="31"/>
    </row>
    <row r="247" spans="1:5" s="84" customFormat="1">
      <c r="A247" s="31"/>
      <c r="B247" s="31"/>
      <c r="C247" s="31"/>
      <c r="D247" s="31"/>
      <c r="E247" s="31"/>
    </row>
    <row r="248" spans="1:5" s="84" customFormat="1">
      <c r="A248" s="31"/>
      <c r="B248" s="31"/>
      <c r="C248" s="31"/>
      <c r="D248" s="31"/>
      <c r="E248" s="31"/>
    </row>
    <row r="249" spans="1:5" s="84" customFormat="1">
      <c r="A249" s="31"/>
      <c r="B249" s="31"/>
      <c r="C249" s="31"/>
      <c r="D249" s="31"/>
      <c r="E249" s="31"/>
    </row>
    <row r="250" spans="1:5" s="84" customFormat="1">
      <c r="A250" s="31"/>
      <c r="B250" s="31"/>
      <c r="C250" s="31"/>
      <c r="D250" s="31"/>
      <c r="E250" s="31"/>
    </row>
    <row r="251" spans="1:5" s="84" customFormat="1">
      <c r="A251" s="31"/>
      <c r="B251" s="31"/>
      <c r="C251" s="31"/>
      <c r="D251" s="31"/>
      <c r="E251" s="31"/>
    </row>
    <row r="252" spans="1:5" s="84" customFormat="1">
      <c r="A252" s="31"/>
      <c r="B252" s="31"/>
      <c r="C252" s="31"/>
      <c r="D252" s="31"/>
      <c r="E252" s="31"/>
    </row>
    <row r="253" spans="1:5" s="84" customFormat="1">
      <c r="A253" s="31"/>
      <c r="B253" s="31"/>
      <c r="C253" s="31"/>
      <c r="D253" s="31"/>
      <c r="E253" s="31"/>
    </row>
    <row r="254" spans="1:5" s="84" customFormat="1">
      <c r="A254" s="31"/>
      <c r="B254" s="31"/>
      <c r="C254" s="31"/>
      <c r="D254" s="31"/>
      <c r="E254" s="31"/>
    </row>
    <row r="255" spans="1:5" s="84" customFormat="1">
      <c r="A255" s="31"/>
      <c r="B255" s="31"/>
      <c r="C255" s="31"/>
      <c r="D255" s="31"/>
      <c r="E255" s="31"/>
    </row>
    <row r="256" spans="1:5" s="84" customFormat="1">
      <c r="A256" s="31"/>
      <c r="B256" s="31"/>
      <c r="C256" s="31"/>
      <c r="D256" s="31"/>
      <c r="E256" s="31"/>
    </row>
    <row r="257" spans="1:5" s="84" customFormat="1">
      <c r="A257" s="31"/>
      <c r="B257" s="31"/>
      <c r="C257" s="31"/>
      <c r="D257" s="31"/>
      <c r="E257" s="31"/>
    </row>
    <row r="258" spans="1:5" s="84" customFormat="1">
      <c r="A258" s="31"/>
      <c r="B258" s="31"/>
      <c r="C258" s="31"/>
      <c r="D258" s="31"/>
      <c r="E258" s="31"/>
    </row>
    <row r="259" spans="1:5" s="84" customFormat="1">
      <c r="A259" s="31"/>
      <c r="B259" s="31"/>
      <c r="C259" s="31"/>
      <c r="D259" s="31"/>
      <c r="E259" s="31"/>
    </row>
    <row r="260" spans="1:5" s="84" customFormat="1">
      <c r="A260" s="31"/>
      <c r="B260" s="31"/>
      <c r="C260" s="31"/>
      <c r="D260" s="31"/>
      <c r="E260" s="31"/>
    </row>
    <row r="261" spans="1:5" s="84" customFormat="1">
      <c r="A261" s="31"/>
      <c r="B261" s="31"/>
      <c r="C261" s="31"/>
      <c r="D261" s="31"/>
      <c r="E261" s="31"/>
    </row>
    <row r="262" spans="1:5" s="84" customFormat="1">
      <c r="A262" s="31"/>
      <c r="B262" s="31"/>
      <c r="C262" s="31"/>
      <c r="D262" s="31"/>
      <c r="E262" s="31"/>
    </row>
    <row r="263" spans="1:5" s="84" customFormat="1">
      <c r="A263" s="31"/>
      <c r="B263" s="31"/>
      <c r="C263" s="31"/>
      <c r="D263" s="31"/>
      <c r="E263" s="31"/>
    </row>
    <row r="264" spans="1:5" s="84" customFormat="1">
      <c r="A264" s="31"/>
      <c r="B264" s="31"/>
      <c r="C264" s="31"/>
      <c r="D264" s="31"/>
      <c r="E264" s="31"/>
    </row>
    <row r="265" spans="1:5" s="84" customFormat="1">
      <c r="A265" s="31"/>
      <c r="B265" s="31"/>
      <c r="C265" s="31"/>
      <c r="D265" s="31"/>
      <c r="E265" s="31"/>
    </row>
    <row r="266" spans="1:5" s="84" customFormat="1">
      <c r="A266" s="31"/>
      <c r="B266" s="31"/>
      <c r="C266" s="31"/>
      <c r="D266" s="31"/>
      <c r="E266" s="31"/>
    </row>
    <row r="267" spans="1:5" s="84" customFormat="1">
      <c r="A267" s="31"/>
      <c r="B267" s="31"/>
      <c r="C267" s="31"/>
      <c r="D267" s="31"/>
      <c r="E267" s="31"/>
    </row>
    <row r="268" spans="1:5" s="84" customFormat="1">
      <c r="A268" s="31"/>
      <c r="B268" s="31"/>
      <c r="C268" s="31"/>
      <c r="D268" s="31"/>
      <c r="E268" s="31"/>
    </row>
    <row r="269" spans="1:5" s="84" customFormat="1">
      <c r="A269" s="31"/>
      <c r="B269" s="31"/>
      <c r="C269" s="31"/>
      <c r="D269" s="31"/>
      <c r="E269" s="31"/>
    </row>
    <row r="270" spans="1:5" s="84" customFormat="1">
      <c r="A270" s="31"/>
      <c r="B270" s="31"/>
      <c r="C270" s="31"/>
      <c r="D270" s="31"/>
      <c r="E270" s="31"/>
    </row>
    <row r="271" spans="1:5" s="84" customFormat="1">
      <c r="A271" s="31"/>
      <c r="B271" s="31"/>
      <c r="C271" s="31"/>
      <c r="D271" s="31"/>
      <c r="E271" s="31"/>
    </row>
    <row r="272" spans="1:5" s="84" customFormat="1">
      <c r="A272" s="31"/>
      <c r="B272" s="31"/>
      <c r="C272" s="31"/>
      <c r="D272" s="31"/>
      <c r="E272" s="31"/>
    </row>
    <row r="273" spans="1:5" s="84" customFormat="1">
      <c r="A273" s="31"/>
      <c r="B273" s="31"/>
      <c r="C273" s="31"/>
      <c r="D273" s="31"/>
      <c r="E273" s="31"/>
    </row>
    <row r="274" spans="1:5" s="84" customFormat="1">
      <c r="A274" s="31"/>
      <c r="B274" s="31"/>
      <c r="C274" s="31"/>
      <c r="D274" s="31"/>
      <c r="E274" s="31"/>
    </row>
    <row r="275" spans="1:5" s="84" customFormat="1">
      <c r="A275" s="31"/>
      <c r="B275" s="31"/>
      <c r="C275" s="31"/>
      <c r="D275" s="31"/>
      <c r="E275" s="31"/>
    </row>
    <row r="276" spans="1:5" s="84" customFormat="1">
      <c r="A276" s="31"/>
      <c r="B276" s="31"/>
      <c r="C276" s="31"/>
      <c r="D276" s="31"/>
      <c r="E276" s="31"/>
    </row>
    <row r="277" spans="1:5" s="84" customFormat="1">
      <c r="A277" s="31"/>
      <c r="B277" s="31"/>
      <c r="C277" s="31"/>
      <c r="D277" s="31"/>
      <c r="E277" s="31"/>
    </row>
    <row r="278" spans="1:5" s="84" customFormat="1">
      <c r="A278" s="31"/>
      <c r="B278" s="31"/>
      <c r="C278" s="31"/>
      <c r="D278" s="31"/>
      <c r="E278" s="31"/>
    </row>
    <row r="279" spans="1:5" s="84" customFormat="1">
      <c r="A279" s="31"/>
      <c r="B279" s="31"/>
      <c r="C279" s="31"/>
      <c r="D279" s="31"/>
      <c r="E279" s="31"/>
    </row>
    <row r="280" spans="1:5" s="84" customFormat="1">
      <c r="A280" s="31"/>
      <c r="B280" s="31"/>
      <c r="C280" s="31"/>
      <c r="D280" s="31"/>
      <c r="E280" s="31"/>
    </row>
    <row r="281" spans="1:5" s="84" customFormat="1">
      <c r="A281" s="31"/>
      <c r="B281" s="31"/>
      <c r="C281" s="31"/>
      <c r="D281" s="31"/>
      <c r="E281" s="31"/>
    </row>
    <row r="282" spans="1:5" s="84" customFormat="1">
      <c r="A282" s="31"/>
      <c r="B282" s="31"/>
      <c r="C282" s="31"/>
      <c r="D282" s="31"/>
      <c r="E282" s="31"/>
    </row>
    <row r="283" spans="1:5" s="84" customFormat="1">
      <c r="A283" s="31"/>
      <c r="B283" s="31"/>
      <c r="C283" s="31"/>
      <c r="D283" s="31"/>
      <c r="E283" s="31"/>
    </row>
    <row r="284" spans="1:5" s="84" customFormat="1">
      <c r="A284" s="31"/>
      <c r="B284" s="31"/>
      <c r="C284" s="31"/>
      <c r="D284" s="31"/>
      <c r="E284" s="31"/>
    </row>
    <row r="285" spans="1:5" s="84" customFormat="1">
      <c r="A285" s="31"/>
      <c r="B285" s="31"/>
      <c r="C285" s="31"/>
      <c r="D285" s="31"/>
      <c r="E285" s="31"/>
    </row>
    <row r="286" spans="1:5" s="84" customFormat="1">
      <c r="A286" s="31"/>
      <c r="B286" s="31"/>
      <c r="C286" s="31"/>
      <c r="D286" s="31"/>
      <c r="E286" s="31"/>
    </row>
    <row r="287" spans="1:5" s="84" customFormat="1">
      <c r="A287" s="31"/>
      <c r="B287" s="31"/>
      <c r="C287" s="31"/>
      <c r="D287" s="31"/>
      <c r="E287" s="31"/>
    </row>
    <row r="288" spans="1:5" s="84" customFormat="1">
      <c r="A288" s="31"/>
      <c r="B288" s="31"/>
      <c r="C288" s="31"/>
      <c r="D288" s="31"/>
      <c r="E288" s="31"/>
    </row>
    <row r="289" spans="1:5" s="84" customFormat="1">
      <c r="A289" s="31"/>
      <c r="B289" s="31"/>
      <c r="C289" s="31"/>
      <c r="D289" s="31"/>
      <c r="E289" s="31"/>
    </row>
    <row r="290" spans="1:5" s="84" customFormat="1">
      <c r="A290" s="31"/>
      <c r="B290" s="31"/>
      <c r="C290" s="31"/>
      <c r="D290" s="31"/>
      <c r="E290" s="31"/>
    </row>
    <row r="291" spans="1:5" s="84" customFormat="1">
      <c r="A291" s="31"/>
      <c r="B291" s="31"/>
      <c r="C291" s="31"/>
      <c r="D291" s="31"/>
      <c r="E291" s="31"/>
    </row>
    <row r="292" spans="1:5" s="84" customFormat="1">
      <c r="A292" s="31"/>
      <c r="B292" s="31"/>
      <c r="C292" s="31"/>
      <c r="D292" s="31"/>
      <c r="E292" s="31"/>
    </row>
    <row r="293" spans="1:5" s="84" customFormat="1">
      <c r="A293" s="31"/>
      <c r="B293" s="31"/>
      <c r="C293" s="31"/>
      <c r="D293" s="31"/>
      <c r="E293" s="31"/>
    </row>
    <row r="294" spans="1:5" s="84" customFormat="1">
      <c r="A294" s="31"/>
      <c r="B294" s="31"/>
      <c r="C294" s="31"/>
      <c r="D294" s="31"/>
      <c r="E294" s="31"/>
    </row>
    <row r="295" spans="1:5" s="84" customFormat="1">
      <c r="A295" s="31"/>
      <c r="B295" s="31"/>
      <c r="C295" s="31"/>
      <c r="D295" s="31"/>
      <c r="E295" s="31"/>
    </row>
    <row r="296" spans="1:5" s="84" customFormat="1">
      <c r="A296" s="31"/>
      <c r="B296" s="31"/>
      <c r="C296" s="31"/>
      <c r="D296" s="31"/>
      <c r="E296" s="31"/>
    </row>
    <row r="297" spans="1:5" s="84" customFormat="1">
      <c r="A297" s="31"/>
      <c r="B297" s="31"/>
      <c r="C297" s="31"/>
      <c r="D297" s="31"/>
      <c r="E297" s="31"/>
    </row>
    <row r="298" spans="1:5" s="84" customFormat="1">
      <c r="A298" s="31"/>
      <c r="B298" s="31"/>
      <c r="C298" s="31"/>
      <c r="D298" s="31"/>
      <c r="E298" s="31"/>
    </row>
    <row r="299" spans="1:5" s="84" customFormat="1">
      <c r="A299" s="31"/>
      <c r="B299" s="31"/>
      <c r="C299" s="31"/>
      <c r="D299" s="31"/>
      <c r="E299" s="31"/>
    </row>
    <row r="300" spans="1:5" s="84" customFormat="1">
      <c r="A300" s="31"/>
      <c r="B300" s="31"/>
      <c r="C300" s="31"/>
      <c r="D300" s="31"/>
      <c r="E300" s="31"/>
    </row>
    <row r="301" spans="1:5" s="84" customFormat="1">
      <c r="A301" s="31"/>
      <c r="B301" s="31"/>
      <c r="C301" s="31"/>
      <c r="D301" s="31"/>
      <c r="E301" s="31"/>
    </row>
    <row r="302" spans="1:5" s="84" customFormat="1">
      <c r="A302" s="31"/>
      <c r="B302" s="31"/>
      <c r="C302" s="31"/>
      <c r="D302" s="31"/>
      <c r="E302" s="31"/>
    </row>
    <row r="303" spans="1:5" s="84" customFormat="1">
      <c r="A303" s="31"/>
      <c r="B303" s="31"/>
      <c r="C303" s="31"/>
      <c r="D303" s="31"/>
      <c r="E303" s="31"/>
    </row>
    <row r="304" spans="1:5" s="84" customFormat="1">
      <c r="A304" s="31"/>
      <c r="B304" s="31"/>
      <c r="C304" s="31"/>
      <c r="D304" s="31"/>
      <c r="E304" s="31"/>
    </row>
    <row r="305" spans="1:5" s="84" customFormat="1">
      <c r="A305" s="31"/>
      <c r="B305" s="31"/>
      <c r="C305" s="31"/>
      <c r="D305" s="31"/>
      <c r="E305" s="31"/>
    </row>
    <row r="306" spans="1:5" s="84" customFormat="1">
      <c r="A306" s="31"/>
      <c r="B306" s="31"/>
      <c r="C306" s="31"/>
      <c r="D306" s="31"/>
      <c r="E306" s="31"/>
    </row>
    <row r="307" spans="1:5" s="84" customFormat="1">
      <c r="A307" s="31"/>
      <c r="B307" s="31"/>
      <c r="C307" s="31"/>
      <c r="D307" s="31"/>
      <c r="E307" s="31"/>
    </row>
    <row r="308" spans="1:5" s="84" customFormat="1">
      <c r="A308" s="31"/>
      <c r="B308" s="31"/>
      <c r="C308" s="31"/>
      <c r="D308" s="31"/>
      <c r="E308" s="31"/>
    </row>
  </sheetData>
  <sheetProtection algorithmName="SHA-512" hashValue="CaJKQtIjqCfvKAya9PKG02Y+u8lKw8NWLmZIH8c1Yjgs0901jtxsSC7DJvHzZtIOjyf3gju3RPPyj9AQ1+Fmsw==" saltValue="JlhtfoFlgsIZkBTPgTFPhg==" spinCount="100000" sheet="1" objects="1" scenarios="1"/>
  <protectedRanges>
    <protectedRange algorithmName="SHA-512" hashValue="PIH7K+dYqPT6u6Cxm70dfuKMT8EdADgL732d6aKuHOioCvBskEoWz+oHR2An0QX94g7fbgcxuPRgjfeFkQVL6w==" saltValue="btyRMxy1EvPVg6kTlKbrnw==" spinCount="100000" sqref="D5 D7 D9 D12 D14 D25 D37 D39 D41 D43 D45 D47 D49 D51 D54 D56 D58 D60 D71 D83 D85 D89 D92 D94 D96 D98 D100 D103 D114 D116 D118 D120 D122" name="Antwoorden" securityDescriptor="O:WDG:WDD:(A;;CC;;;WD)"/>
    <protectedRange algorithmName="SHA-512" hashValue="Jb5u/ggaF+2hGaMhs+36akoQ71PeoVb+/vhu6OcgSkf9gNqHuBvS0lf8WxiOpgwgrjNI2YFncZrqu8iJmBoFTQ==" saltValue="ndN23ADh1LZssGZPxHLiTA==" spinCount="100000" sqref="H48:H49" name="Omloopfactor" securityDescriptor="O:WDG:WDD:(A;;CC;;;WD)"/>
  </protectedRanges>
  <mergeCells count="13">
    <mergeCell ref="F99:I100"/>
    <mergeCell ref="B2:C2"/>
    <mergeCell ref="C112:D112"/>
    <mergeCell ref="F41:N42"/>
    <mergeCell ref="G44:N44"/>
    <mergeCell ref="G45:N45"/>
    <mergeCell ref="G46:N47"/>
    <mergeCell ref="F56:I57"/>
    <mergeCell ref="F48:G48"/>
    <mergeCell ref="F49:G49"/>
    <mergeCell ref="F16:I22"/>
    <mergeCell ref="F62:I64"/>
    <mergeCell ref="F93:I96"/>
  </mergeCells>
  <phoneticPr fontId="4" type="noConversion"/>
  <dataValidations count="10">
    <dataValidation allowBlank="1" showErrorMessage="1" promptTitle="Omloopfactor" prompt="De omloopfactor wordt bepaald door exacte loopafstand (volgens Google Maps) te delen door de hemelsbrede loopafstand (volgens Google Maps)." sqref="C41 C39" xr:uid="{3A2C05A3-6CE0-4C53-9C38-8846F2BD6DFC}"/>
    <dataValidation allowBlank="1" showInputMessage="1" showErrorMessage="1" prompt="Onder gezondheidszorg wordt verstaan: een huisarts, gezondheidscentrum of ziekenhuis. " sqref="C46" xr:uid="{AB940AAE-63CE-4F9D-8C16-0EB6A5116A68}"/>
    <dataValidation allowBlank="1" showInputMessage="1" showErrorMessage="1" prompt="Onder supermarkt wordt verstaan: een locatie waar personen voedsel kunnen verkrijgen. " sqref="C48" xr:uid="{AA80150B-47D7-4378-9AD8-AB461667BAD3}"/>
    <dataValidation allowBlank="1" showInputMessage="1" showErrorMessage="1" prompt="Onder publieke gebouwen wordt verstaan: een bank, gemeentehuis of politiekantoor." sqref="C50" xr:uid="{38ABE985-E8ED-4200-B95F-959ACBEC5A3F}"/>
    <dataValidation allowBlank="1" showErrorMessage="1" prompt="Onder recreatieve bestemmingen wordt verstaan: restaurant, theater, bioscoop, museum en winkels (ten zijnde voedsel). " sqref="C51" xr:uid="{C9F86C2C-0D1C-4975-8CFE-CB18C71D0153}"/>
    <dataValidation allowBlank="1" showErrorMessage="1" prompt="Onder rustpunten wordt verstaan: openbare zitgelegenheden waar iedereen gebruik van kan maken. " sqref="C96" xr:uid="{956607C9-F482-4E00-B265-C40754EE6E32}"/>
    <dataValidation type="decimal" operator="greaterThanOrEqual" allowBlank="1" showInputMessage="1" showErrorMessage="1" sqref="H48:H49" xr:uid="{1B97FE7F-5F60-41C0-B074-7A4894D92680}">
      <formula1>0</formula1>
    </dataValidation>
    <dataValidation allowBlank="1" showErrorMessage="1" prompt="Onder gezondheidszorg wordt verstaan: een huisarts, gezondheidscentrum of ziekenhuis. " sqref="C45" xr:uid="{ADC628DC-E651-4BE2-8A46-54F8BFA3B63A}"/>
    <dataValidation allowBlank="1" showErrorMessage="1" prompt="Onder supermarkt wordt verstaan: een locatie waar personen voedsel kunnen verkrijgen. " sqref="C47" xr:uid="{E990D905-E980-4B41-BC9F-E245A5087C64}"/>
    <dataValidation allowBlank="1" showErrorMessage="1" prompt="Onder publieke gebouwen wordt verstaan: een bank, gemeentehuis of politiekantoor." sqref="C49" xr:uid="{1C50DCDA-2AE5-4685-91B4-7607F6D26E2B}"/>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8">
        <x14:dataValidation type="list" allowBlank="1" showInputMessage="1" showErrorMessage="1" xr:uid="{A931C7F0-7F0C-4264-882E-9EA85393AC0E}">
          <x14:formula1>
            <xm:f>Werkblad!$I$7:$I$9</xm:f>
          </x14:formula1>
          <xm:sqref>D7</xm:sqref>
        </x14:dataValidation>
        <x14:dataValidation type="list" allowBlank="1" showInputMessage="1" showErrorMessage="1" xr:uid="{F08EA6F2-285D-482B-95C4-27C9CAEFAB59}">
          <x14:formula1>
            <xm:f>Werkblad!$I$13:$I$18</xm:f>
          </x14:formula1>
          <xm:sqref>D12</xm:sqref>
        </x14:dataValidation>
        <x14:dataValidation type="list" allowBlank="1" showInputMessage="1" showErrorMessage="1" xr:uid="{06A27B6F-A706-4DE0-813C-C0ADD4F36F19}">
          <x14:formula1>
            <xm:f>Werkblad!$I$29:$I$34</xm:f>
          </x14:formula1>
          <xm:sqref>D39</xm:sqref>
        </x14:dataValidation>
        <x14:dataValidation type="list" allowBlank="1" showInputMessage="1" showErrorMessage="1" xr:uid="{7A37B0DB-303D-4C27-B555-BC9044EA6F1B}">
          <x14:formula1>
            <xm:f>Werkblad!$I$35:$I$40</xm:f>
          </x14:formula1>
          <xm:sqref>D41</xm:sqref>
        </x14:dataValidation>
        <x14:dataValidation type="list" allowBlank="1" showInputMessage="1" showErrorMessage="1" xr:uid="{2AEE1259-4E1C-40D6-907B-6C8A14F935F7}">
          <x14:formula1>
            <xm:f>Werkblad!$I$61:$I$67</xm:f>
          </x14:formula1>
          <xm:sqref>D54</xm:sqref>
        </x14:dataValidation>
        <x14:dataValidation type="list" allowBlank="1" showInputMessage="1" showErrorMessage="1" xr:uid="{09B8E02C-CDF6-43C8-9860-69F120F04570}">
          <x14:formula1>
            <xm:f>Werkblad!$I$68:$I$73</xm:f>
          </x14:formula1>
          <xm:sqref>D56</xm:sqref>
        </x14:dataValidation>
        <x14:dataValidation type="list" allowBlank="1" showInputMessage="1" showErrorMessage="1" xr:uid="{1485E9DE-8FDA-490F-ABBF-86EDA9B7A738}">
          <x14:formula1>
            <xm:f>Werkblad!$I$86:$I$91</xm:f>
          </x14:formula1>
          <xm:sqref>D83</xm:sqref>
        </x14:dataValidation>
        <x14:dataValidation type="list" allowBlank="1" showInputMessage="1" showErrorMessage="1" xr:uid="{E12C04D0-1ECC-4530-A1C9-2DCB80947F75}">
          <x14:formula1>
            <xm:f>Werkblad!$I$92:$I$97</xm:f>
          </x14:formula1>
          <xm:sqref>D85</xm:sqref>
        </x14:dataValidation>
        <x14:dataValidation type="list" allowBlank="1" showInputMessage="1" showErrorMessage="1" xr:uid="{CD0C460A-79D7-432A-9605-2572C7CB7DC4}">
          <x14:formula1>
            <xm:f>Werkblad!$I$100:$I$105</xm:f>
          </x14:formula1>
          <xm:sqref>D89</xm:sqref>
        </x14:dataValidation>
        <x14:dataValidation type="list" allowBlank="1" showInputMessage="1" showErrorMessage="1" xr:uid="{7B7030B7-3883-40E8-868B-3FC729652F88}">
          <x14:formula1>
            <xm:f>Werkblad!$I$106:$I$112</xm:f>
          </x14:formula1>
          <xm:sqref>D92</xm:sqref>
        </x14:dataValidation>
        <x14:dataValidation type="list" allowBlank="1" showInputMessage="1" showErrorMessage="1" xr:uid="{64DF8864-C576-47A1-B7DE-B90E906814CC}">
          <x14:formula1>
            <xm:f>Werkblad!$I$113:$I$118</xm:f>
          </x14:formula1>
          <xm:sqref>D94</xm:sqref>
        </x14:dataValidation>
        <x14:dataValidation type="list" allowBlank="1" showInputMessage="1" showErrorMessage="1" xr:uid="{FFA0B9AC-FD67-40E0-B9A9-0899CECF2257}">
          <x14:formula1>
            <xm:f>Werkblad!$I$119:$I$124</xm:f>
          </x14:formula1>
          <xm:sqref>D96</xm:sqref>
        </x14:dataValidation>
        <x14:dataValidation type="list" allowBlank="1" showInputMessage="1" showErrorMessage="1" xr:uid="{866D5338-61B1-4366-B889-FB962B714548}">
          <x14:formula1>
            <xm:f>Werkblad!$I$125:$I$130</xm:f>
          </x14:formula1>
          <xm:sqref>D98</xm:sqref>
        </x14:dataValidation>
        <x14:dataValidation type="list" allowBlank="1" showInputMessage="1" showErrorMessage="1" xr:uid="{5C6F83E2-4F39-43EA-A4E9-85AB5583B503}">
          <x14:formula1>
            <xm:f>Werkblad!$I$131:$I$135</xm:f>
          </x14:formula1>
          <xm:sqref>D100</xm:sqref>
        </x14:dataValidation>
        <x14:dataValidation type="list" allowBlank="1" showInputMessage="1" showErrorMessage="1" xr:uid="{38D1EF74-9989-4FF8-AA88-F8FB7E053207}">
          <x14:formula1>
            <xm:f>Werkblad!$I$136:$I$141</xm:f>
          </x14:formula1>
          <xm:sqref>D103</xm:sqref>
        </x14:dataValidation>
        <x14:dataValidation type="list" allowBlank="1" showInputMessage="1" showErrorMessage="1" xr:uid="{FAE4392A-5437-40D6-9260-73D547F45B0D}">
          <x14:formula1>
            <xm:f>Werkblad!$I$146:$I$151</xm:f>
          </x14:formula1>
          <xm:sqref>D116</xm:sqref>
        </x14:dataValidation>
        <x14:dataValidation type="list" allowBlank="1" showInputMessage="1" showErrorMessage="1" xr:uid="{5FF071C7-1DB9-4591-AD5E-BB4A4829EF37}">
          <x14:formula1>
            <xm:f>Werkblad!$I$164:$I$169</xm:f>
          </x14:formula1>
          <xm:sqref>D122</xm:sqref>
        </x14:dataValidation>
        <x14:dataValidation type="list" allowBlank="1" showInputMessage="1" showErrorMessage="1" xr:uid="{07FF62B7-2396-4ED8-9E91-C3732BB5955E}">
          <x14:formula1>
            <xm:f>Werkblad!$I$152:$I$157</xm:f>
          </x14:formula1>
          <xm:sqref>D118</xm:sqref>
        </x14:dataValidation>
        <x14:dataValidation type="list" allowBlank="1" showInputMessage="1" showErrorMessage="1" xr:uid="{F8D55F06-4797-49BA-86D7-C3052C593B6F}">
          <x14:formula1>
            <xm:f>Werkblad!$I$41:$I$44</xm:f>
          </x14:formula1>
          <xm:sqref>D51 D43 D49 D47 D45</xm:sqref>
        </x14:dataValidation>
        <x14:dataValidation type="list" allowBlank="1" showInputMessage="1" showErrorMessage="1" xr:uid="{2E244577-A058-4FDC-9D3F-EEBB0281D6D6}">
          <x14:formula1>
            <xm:f>Werkblad!$I$82:$I$85</xm:f>
          </x14:formula1>
          <xm:sqref>D71</xm:sqref>
        </x14:dataValidation>
        <x14:dataValidation type="list" allowBlank="1" showInputMessage="1" showErrorMessage="1" xr:uid="{A17C0719-57F2-45B6-8ADA-F9EF489E8C2F}">
          <x14:formula1>
            <xm:f>Werkblad!$I$74:$I$77</xm:f>
          </x14:formula1>
          <xm:sqref>D58</xm:sqref>
        </x14:dataValidation>
        <x14:dataValidation type="list" allowBlank="1" showInputMessage="1" showErrorMessage="1" xr:uid="{A6C75A2D-7974-46C3-93D4-9DC1BDE256E6}">
          <x14:formula1>
            <xm:f>Werkblad!$I$78:$I$81</xm:f>
          </x14:formula1>
          <xm:sqref>D60</xm:sqref>
        </x14:dataValidation>
        <x14:dataValidation type="list" allowBlank="1" showInputMessage="1" showErrorMessage="1" xr:uid="{0F9C1C18-A00F-491F-9CE9-24EEA048C400}">
          <x14:formula1>
            <xm:f>Werkblad!$I$142:$I$145</xm:f>
          </x14:formula1>
          <xm:sqref>D114</xm:sqref>
        </x14:dataValidation>
        <x14:dataValidation type="list" allowBlank="1" showInputMessage="1" showErrorMessage="1" xr:uid="{1C642B43-C6F6-4F5B-BCEC-7E8766847FD1}">
          <x14:formula1>
            <xm:f>Werkblad!$I$158:$I$163</xm:f>
          </x14:formula1>
          <xm:sqref>D120</xm:sqref>
        </x14:dataValidation>
        <x14:dataValidation type="list" allowBlank="1" showInputMessage="1" showErrorMessage="1" xr:uid="{C03E4900-6BE0-4687-917A-7BC06C4C7480}">
          <x14:formula1>
            <xm:f>Werkblad!$I$26:$I$28</xm:f>
          </x14:formula1>
          <xm:sqref>D37</xm:sqref>
        </x14:dataValidation>
        <x14:dataValidation type="list" allowBlank="1" showInputMessage="1" showErrorMessage="1" xr:uid="{4637D469-6EFE-4051-B1C5-7DE552F49731}">
          <x14:formula1>
            <xm:f>Werkblad!$I$23:$I$25</xm:f>
          </x14:formula1>
          <xm:sqref>D25</xm:sqref>
        </x14:dataValidation>
        <x14:dataValidation type="list" allowBlank="1" showInputMessage="1" showErrorMessage="1" xr:uid="{F68FCDE1-969D-423F-B431-DD6E6769EFBC}">
          <x14:formula1>
            <xm:f>Werkblad!$I$19:$I$22</xm:f>
          </x14:formula1>
          <xm:sqref>D14</xm:sqref>
        </x14:dataValidation>
        <x14:dataValidation type="list" allowBlank="1" showInputMessage="1" showErrorMessage="1" xr:uid="{51D4E22E-5ED6-40B9-A52B-9FD22D7100AB}">
          <x14:formula1>
            <xm:f>Werkblad!I4:I5</xm:f>
          </x14:formula1>
          <xm:sqref>D5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062A-0ECF-49F7-89AD-6A7D13D011FA}">
  <sheetPr codeName="Blad2"/>
  <dimension ref="A2:P175"/>
  <sheetViews>
    <sheetView topLeftCell="A111" workbookViewId="0">
      <selection activeCell="I164" sqref="I164:I168"/>
    </sheetView>
  </sheetViews>
  <sheetFormatPr defaultRowHeight="12.75"/>
  <cols>
    <col min="1" max="1" width="11.28515625" bestFit="1" customWidth="1"/>
    <col min="2" max="2" width="5.140625" customWidth="1"/>
    <col min="3" max="3" width="81.140625" customWidth="1"/>
    <col min="4" max="4" width="45.7109375" customWidth="1"/>
    <col min="5" max="6" width="5.42578125" style="3" customWidth="1"/>
    <col min="7" max="8" width="5.85546875" style="3" customWidth="1"/>
    <col min="9" max="9" width="59.42578125" customWidth="1"/>
    <col min="10" max="10" width="6.140625" style="14" customWidth="1"/>
    <col min="11" max="12" width="5.42578125" style="14" customWidth="1"/>
    <col min="13" max="13" width="5.85546875" style="14" customWidth="1"/>
    <col min="14" max="14" width="69.28515625" style="4" customWidth="1"/>
    <col min="15" max="15" width="72" customWidth="1"/>
  </cols>
  <sheetData>
    <row r="2" spans="1:16" s="1" customFormat="1">
      <c r="A2" s="18" t="s">
        <v>74</v>
      </c>
      <c r="B2" s="1" t="s">
        <v>75</v>
      </c>
      <c r="C2" s="1" t="s">
        <v>0</v>
      </c>
      <c r="D2" s="1" t="s">
        <v>109</v>
      </c>
      <c r="E2" s="13" t="s">
        <v>110</v>
      </c>
      <c r="F2" s="6"/>
      <c r="G2" s="6"/>
      <c r="H2" s="13" t="s">
        <v>113</v>
      </c>
      <c r="J2" s="15" t="s">
        <v>112</v>
      </c>
      <c r="K2" s="16" t="s">
        <v>111</v>
      </c>
      <c r="L2" s="15"/>
      <c r="M2" s="15"/>
      <c r="N2" s="7" t="s">
        <v>79</v>
      </c>
      <c r="O2" s="1" t="s">
        <v>80</v>
      </c>
      <c r="P2" s="1" t="s">
        <v>159</v>
      </c>
    </row>
    <row r="4" spans="1:16">
      <c r="A4" t="s">
        <v>76</v>
      </c>
      <c r="B4" t="s">
        <v>1</v>
      </c>
      <c r="C4" t="s">
        <v>143</v>
      </c>
      <c r="D4" t="str">
        <f>Eingabeblatt!D5</f>
        <v>Nachbarschaft</v>
      </c>
      <c r="H4" s="3" t="s">
        <v>45</v>
      </c>
      <c r="I4" t="s">
        <v>165</v>
      </c>
    </row>
    <row r="5" spans="1:16">
      <c r="H5" s="3" t="s">
        <v>46</v>
      </c>
      <c r="I5" t="s">
        <v>166</v>
      </c>
    </row>
    <row r="7" spans="1:16" ht="12.75" customHeight="1">
      <c r="A7" t="s">
        <v>76</v>
      </c>
      <c r="B7" t="s">
        <v>144</v>
      </c>
      <c r="C7" t="s">
        <v>52</v>
      </c>
      <c r="D7">
        <f>Eingabeblatt!D7</f>
        <v>0</v>
      </c>
      <c r="E7" s="14" t="s">
        <v>45</v>
      </c>
      <c r="F7" s="14" t="s">
        <v>46</v>
      </c>
      <c r="G7" s="14" t="s">
        <v>47</v>
      </c>
      <c r="H7" s="14" t="s">
        <v>45</v>
      </c>
      <c r="I7" t="s">
        <v>167</v>
      </c>
      <c r="J7" s="14" t="e">
        <f>MATCH(D7,I7:I9,0)</f>
        <v>#N/A</v>
      </c>
      <c r="K7" s="14" t="s">
        <v>45</v>
      </c>
      <c r="L7" s="14" t="s">
        <v>46</v>
      </c>
      <c r="M7" s="14" t="s">
        <v>47</v>
      </c>
      <c r="N7" s="132" t="s">
        <v>44</v>
      </c>
      <c r="P7">
        <f>IFERROR(J7,-1)</f>
        <v>-1</v>
      </c>
    </row>
    <row r="8" spans="1:16">
      <c r="H8" s="3" t="s">
        <v>46</v>
      </c>
      <c r="I8" t="s">
        <v>168</v>
      </c>
      <c r="N8" s="132"/>
    </row>
    <row r="9" spans="1:16">
      <c r="N9" s="132"/>
    </row>
    <row r="11" spans="1:16">
      <c r="A11" t="s">
        <v>76</v>
      </c>
      <c r="B11" t="s">
        <v>145</v>
      </c>
      <c r="C11" t="s">
        <v>146</v>
      </c>
      <c r="D11" s="82">
        <f>Eingabeblatt!D9</f>
        <v>0</v>
      </c>
    </row>
    <row r="13" spans="1:16">
      <c r="A13" t="s">
        <v>6</v>
      </c>
      <c r="B13" t="s">
        <v>2</v>
      </c>
      <c r="C13" t="s">
        <v>3</v>
      </c>
      <c r="D13" s="82">
        <f>Eingabeblatt!D12</f>
        <v>0</v>
      </c>
      <c r="E13" s="3">
        <v>1</v>
      </c>
      <c r="F13" s="3">
        <v>1</v>
      </c>
      <c r="G13" s="3">
        <v>1</v>
      </c>
      <c r="I13" t="s">
        <v>179</v>
      </c>
      <c r="J13" s="14" t="e">
        <f>MATCH(D13,I13:I17,0)</f>
        <v>#N/A</v>
      </c>
      <c r="K13" s="14" t="e">
        <f ca="1">OFFSET(E12,$J13,0)</f>
        <v>#N/A</v>
      </c>
      <c r="L13" s="14" t="e">
        <f ca="1">OFFSET(F12,$J13,0)</f>
        <v>#N/A</v>
      </c>
      <c r="M13" s="14" t="e">
        <f ca="1">OFFSET(G12,$J13,0)</f>
        <v>#N/A</v>
      </c>
      <c r="P13">
        <f>IFERROR(J13,-1)</f>
        <v>-1</v>
      </c>
    </row>
    <row r="14" spans="1:16">
      <c r="E14" s="3">
        <v>2</v>
      </c>
      <c r="F14" s="3">
        <v>2</v>
      </c>
      <c r="G14" s="3">
        <v>2</v>
      </c>
      <c r="I14" t="s">
        <v>180</v>
      </c>
    </row>
    <row r="15" spans="1:16">
      <c r="E15" s="3">
        <v>3</v>
      </c>
      <c r="F15" s="3">
        <v>3</v>
      </c>
      <c r="G15" s="3">
        <v>3</v>
      </c>
      <c r="I15" t="s">
        <v>181</v>
      </c>
    </row>
    <row r="16" spans="1:16">
      <c r="E16" s="3">
        <v>4</v>
      </c>
      <c r="F16" s="3">
        <v>5</v>
      </c>
      <c r="G16" s="3">
        <v>5</v>
      </c>
      <c r="I16" t="s">
        <v>182</v>
      </c>
    </row>
    <row r="17" spans="1:16">
      <c r="E17" s="3">
        <v>5</v>
      </c>
      <c r="F17" s="3">
        <v>5</v>
      </c>
      <c r="G17" s="3">
        <v>5</v>
      </c>
      <c r="I17" t="s">
        <v>183</v>
      </c>
    </row>
    <row r="19" spans="1:16" ht="25.5">
      <c r="A19" t="s">
        <v>9</v>
      </c>
      <c r="B19" t="s">
        <v>4</v>
      </c>
      <c r="C19" t="s">
        <v>141</v>
      </c>
      <c r="D19">
        <f>Eingabeblatt!D14</f>
        <v>0</v>
      </c>
      <c r="E19" s="3">
        <v>5</v>
      </c>
      <c r="F19" s="3">
        <v>5</v>
      </c>
      <c r="G19" s="3">
        <v>5</v>
      </c>
      <c r="I19" t="s">
        <v>27</v>
      </c>
      <c r="J19" s="14" t="e">
        <f>MATCH(D19,I19:I21,0)</f>
        <v>#N/A</v>
      </c>
      <c r="K19" s="14" t="e">
        <f ca="1">OFFSET(E18,$J19,0)</f>
        <v>#N/A</v>
      </c>
      <c r="L19" s="14" t="e">
        <f t="shared" ref="L19:M19" ca="1" si="0">OFFSET(F18,$J19,0)</f>
        <v>#N/A</v>
      </c>
      <c r="M19" s="14" t="e">
        <f t="shared" ca="1" si="0"/>
        <v>#N/A</v>
      </c>
      <c r="N19" s="25" t="s">
        <v>73</v>
      </c>
      <c r="P19">
        <f>IFERROR(J19,-1)</f>
        <v>-1</v>
      </c>
    </row>
    <row r="20" spans="1:16" ht="25.5">
      <c r="E20" s="3">
        <v>3</v>
      </c>
      <c r="F20" s="3">
        <v>3</v>
      </c>
      <c r="G20" s="3">
        <v>3</v>
      </c>
      <c r="I20" t="s">
        <v>184</v>
      </c>
      <c r="N20" s="25" t="s">
        <v>140</v>
      </c>
    </row>
    <row r="21" spans="1:16">
      <c r="E21" s="3">
        <v>1</v>
      </c>
      <c r="F21" s="3">
        <v>1</v>
      </c>
      <c r="G21" s="3">
        <v>1</v>
      </c>
      <c r="I21" t="s">
        <v>185</v>
      </c>
      <c r="N21" s="17"/>
    </row>
    <row r="22" spans="1:16">
      <c r="N22" s="5"/>
    </row>
    <row r="23" spans="1:16">
      <c r="A23" t="s">
        <v>9</v>
      </c>
      <c r="B23" t="s">
        <v>5</v>
      </c>
      <c r="C23" t="s">
        <v>142</v>
      </c>
      <c r="D23">
        <f>Eingabeblatt!D25</f>
        <v>0</v>
      </c>
      <c r="E23" s="3">
        <v>5</v>
      </c>
      <c r="F23" s="3">
        <v>5</v>
      </c>
      <c r="G23" s="3">
        <v>5</v>
      </c>
      <c r="I23" t="s">
        <v>186</v>
      </c>
      <c r="J23" s="14" t="e">
        <f>MATCH(D23,I23:I24,0)</f>
        <v>#N/A</v>
      </c>
      <c r="K23" s="14" t="e">
        <f ca="1">OFFSET(E22,$J23,0)</f>
        <v>#N/A</v>
      </c>
      <c r="L23" s="14" t="e">
        <f ca="1">OFFSET(F22,$J23,0)</f>
        <v>#N/A</v>
      </c>
      <c r="M23" s="14" t="e">
        <f ca="1">OFFSET(G22,$J23,0)</f>
        <v>#N/A</v>
      </c>
      <c r="N23" s="5"/>
      <c r="P23">
        <f>IFERROR(J23,-1)</f>
        <v>-1</v>
      </c>
    </row>
    <row r="24" spans="1:16">
      <c r="E24" s="3">
        <v>1</v>
      </c>
      <c r="F24" s="3">
        <v>1</v>
      </c>
      <c r="G24" s="3">
        <v>1</v>
      </c>
      <c r="I24" t="s">
        <v>187</v>
      </c>
      <c r="N24" s="5"/>
    </row>
    <row r="25" spans="1:16">
      <c r="N25" s="5"/>
    </row>
    <row r="26" spans="1:16">
      <c r="A26" t="s">
        <v>9</v>
      </c>
      <c r="B26" t="s">
        <v>148</v>
      </c>
      <c r="C26" t="s">
        <v>160</v>
      </c>
      <c r="D26">
        <f>Eingabeblatt!D37</f>
        <v>0</v>
      </c>
      <c r="E26" s="3">
        <v>5</v>
      </c>
      <c r="F26" s="3">
        <v>5</v>
      </c>
      <c r="G26" s="3">
        <v>5</v>
      </c>
      <c r="I26" t="s">
        <v>27</v>
      </c>
      <c r="J26" s="14" t="e">
        <f>MATCH(D26,I26:I27,0)</f>
        <v>#N/A</v>
      </c>
      <c r="K26" s="14" t="e">
        <f ca="1">OFFSET(E25,$J26,0)</f>
        <v>#N/A</v>
      </c>
      <c r="L26" s="14" t="e">
        <f ca="1">OFFSET(F25,$J26,0)</f>
        <v>#N/A</v>
      </c>
      <c r="M26" s="14" t="e">
        <f ca="1">OFFSET(G25,$J26,0)</f>
        <v>#N/A</v>
      </c>
      <c r="N26" s="5"/>
      <c r="P26">
        <f>IFERROR(J26,-1)</f>
        <v>-1</v>
      </c>
    </row>
    <row r="27" spans="1:16">
      <c r="E27" s="3">
        <v>1</v>
      </c>
      <c r="F27" s="3">
        <v>1</v>
      </c>
      <c r="G27" s="3">
        <v>1</v>
      </c>
      <c r="I27" t="s">
        <v>185</v>
      </c>
      <c r="N27" s="5"/>
    </row>
    <row r="29" spans="1:16" ht="25.5">
      <c r="A29" t="s">
        <v>6</v>
      </c>
      <c r="B29" t="s">
        <v>54</v>
      </c>
      <c r="C29" t="s">
        <v>89</v>
      </c>
      <c r="D29">
        <f>Eingabeblatt!D39</f>
        <v>0</v>
      </c>
      <c r="E29" s="3">
        <v>1</v>
      </c>
      <c r="F29" s="3">
        <v>1</v>
      </c>
      <c r="G29" s="3">
        <v>1</v>
      </c>
      <c r="I29" t="s">
        <v>188</v>
      </c>
      <c r="J29" s="14" t="e">
        <f>MATCH(D29,I29:I33,0)</f>
        <v>#N/A</v>
      </c>
      <c r="K29" s="14" t="e">
        <f ca="1">OFFSET(E28,$J29,0)</f>
        <v>#N/A</v>
      </c>
      <c r="L29" s="14" t="e">
        <f t="shared" ref="L29:M29" ca="1" si="1">OFFSET(F28,$J29,0)</f>
        <v>#N/A</v>
      </c>
      <c r="M29" s="14" t="e">
        <f t="shared" ca="1" si="1"/>
        <v>#N/A</v>
      </c>
      <c r="N29" s="5" t="s">
        <v>48</v>
      </c>
      <c r="O29" s="8" t="s">
        <v>91</v>
      </c>
      <c r="P29">
        <f>IFERROR(J29,-1)</f>
        <v>-1</v>
      </c>
    </row>
    <row r="30" spans="1:16">
      <c r="E30" s="3">
        <v>2</v>
      </c>
      <c r="F30" s="3">
        <v>2</v>
      </c>
      <c r="G30" s="3">
        <v>2</v>
      </c>
      <c r="I30" t="s">
        <v>189</v>
      </c>
      <c r="N30" s="5"/>
    </row>
    <row r="31" spans="1:16">
      <c r="E31" s="3">
        <v>3</v>
      </c>
      <c r="F31" s="3">
        <v>3</v>
      </c>
      <c r="G31" s="3">
        <v>3</v>
      </c>
      <c r="I31" t="s">
        <v>190</v>
      </c>
      <c r="N31" s="5" t="s">
        <v>49</v>
      </c>
    </row>
    <row r="32" spans="1:16">
      <c r="E32" s="3">
        <v>4</v>
      </c>
      <c r="F32" s="3">
        <v>4</v>
      </c>
      <c r="G32" s="3">
        <v>4</v>
      </c>
      <c r="I32" t="s">
        <v>191</v>
      </c>
      <c r="N32" s="5" t="s">
        <v>50</v>
      </c>
    </row>
    <row r="33" spans="1:16">
      <c r="E33" s="3">
        <v>5</v>
      </c>
      <c r="F33" s="3">
        <v>5</v>
      </c>
      <c r="G33" s="3">
        <v>5</v>
      </c>
      <c r="I33" t="s">
        <v>192</v>
      </c>
      <c r="N33" s="5"/>
    </row>
    <row r="34" spans="1:16">
      <c r="N34" s="5" t="s">
        <v>51</v>
      </c>
    </row>
    <row r="35" spans="1:16">
      <c r="A35" t="s">
        <v>6</v>
      </c>
      <c r="B35" t="s">
        <v>55</v>
      </c>
      <c r="C35" t="s">
        <v>90</v>
      </c>
      <c r="D35">
        <f>Eingabeblatt!D41</f>
        <v>0</v>
      </c>
      <c r="E35" s="3">
        <v>1</v>
      </c>
      <c r="F35" s="3">
        <v>1</v>
      </c>
      <c r="G35" s="3">
        <v>1</v>
      </c>
      <c r="I35" t="s">
        <v>188</v>
      </c>
      <c r="J35" s="14" t="e">
        <f>MATCH(D35,I35:I39,0)</f>
        <v>#N/A</v>
      </c>
      <c r="K35" s="14" t="e">
        <f ca="1">OFFSET(E34,$J35,0)</f>
        <v>#N/A</v>
      </c>
      <c r="L35" s="14" t="e">
        <f t="shared" ref="L35" ca="1" si="2">OFFSET(F34,$J35,0)</f>
        <v>#N/A</v>
      </c>
      <c r="M35" s="14" t="e">
        <f t="shared" ref="M35" ca="1" si="3">OFFSET(G34,$J35,0)</f>
        <v>#N/A</v>
      </c>
      <c r="N35" s="5"/>
      <c r="O35" s="8" t="s">
        <v>91</v>
      </c>
      <c r="P35">
        <f>IFERROR(J35,-1)</f>
        <v>-1</v>
      </c>
    </row>
    <row r="36" spans="1:16">
      <c r="E36" s="3">
        <v>2</v>
      </c>
      <c r="F36" s="3">
        <v>2</v>
      </c>
      <c r="G36" s="3">
        <v>2</v>
      </c>
      <c r="I36" t="s">
        <v>189</v>
      </c>
      <c r="N36" s="5"/>
    </row>
    <row r="37" spans="1:16">
      <c r="E37" s="3">
        <v>3</v>
      </c>
      <c r="F37" s="3">
        <v>3</v>
      </c>
      <c r="G37" s="3">
        <v>3</v>
      </c>
      <c r="I37" t="s">
        <v>190</v>
      </c>
      <c r="N37" s="5"/>
    </row>
    <row r="38" spans="1:16">
      <c r="E38" s="3">
        <v>4</v>
      </c>
      <c r="F38" s="3">
        <v>4</v>
      </c>
      <c r="G38" s="3">
        <v>4</v>
      </c>
      <c r="I38" t="s">
        <v>191</v>
      </c>
      <c r="N38" s="5"/>
    </row>
    <row r="39" spans="1:16">
      <c r="E39" s="3">
        <v>5</v>
      </c>
      <c r="F39" s="3">
        <v>5</v>
      </c>
      <c r="G39" s="3">
        <v>5</v>
      </c>
      <c r="I39" t="s">
        <v>192</v>
      </c>
      <c r="N39" s="5"/>
    </row>
    <row r="41" spans="1:16">
      <c r="A41" t="s">
        <v>6</v>
      </c>
      <c r="B41" t="s">
        <v>137</v>
      </c>
      <c r="C41" t="s">
        <v>88</v>
      </c>
      <c r="D41">
        <f>Eingabeblatt!D43</f>
        <v>0</v>
      </c>
      <c r="E41" s="3">
        <v>5</v>
      </c>
      <c r="F41" s="3">
        <v>5</v>
      </c>
      <c r="G41" s="3">
        <v>5</v>
      </c>
      <c r="I41" t="s">
        <v>193</v>
      </c>
      <c r="J41" s="14" t="e">
        <f>MATCH(D41,I41:I43,0)</f>
        <v>#N/A</v>
      </c>
      <c r="K41" s="14" t="e">
        <f ca="1">OFFSET(E40,$J41,0)</f>
        <v>#N/A</v>
      </c>
      <c r="L41" s="14" t="e">
        <f t="shared" ref="L41" ca="1" si="4">OFFSET(F40,$J41,0)</f>
        <v>#N/A</v>
      </c>
      <c r="M41" s="14" t="e">
        <f t="shared" ref="M41" ca="1" si="5">OFFSET(G40,$J41,0)</f>
        <v>#N/A</v>
      </c>
      <c r="P41">
        <f>IFERROR(J41,-1)</f>
        <v>-1</v>
      </c>
    </row>
    <row r="42" spans="1:16">
      <c r="E42" s="3">
        <v>3</v>
      </c>
      <c r="F42" s="3">
        <v>3</v>
      </c>
      <c r="G42" s="3">
        <v>4</v>
      </c>
      <c r="I42" t="s">
        <v>194</v>
      </c>
    </row>
    <row r="43" spans="1:16">
      <c r="E43" s="3">
        <v>1</v>
      </c>
      <c r="F43" s="3">
        <v>1</v>
      </c>
      <c r="G43" s="3">
        <v>1</v>
      </c>
      <c r="I43" t="s">
        <v>195</v>
      </c>
    </row>
    <row r="45" spans="1:16">
      <c r="A45" t="s">
        <v>6</v>
      </c>
      <c r="B45" t="s">
        <v>138</v>
      </c>
      <c r="C45" t="s">
        <v>86</v>
      </c>
      <c r="D45">
        <f>Eingabeblatt!D45</f>
        <v>0</v>
      </c>
      <c r="E45" s="3">
        <v>5</v>
      </c>
      <c r="F45" s="3">
        <v>5</v>
      </c>
      <c r="G45" s="3">
        <v>5</v>
      </c>
      <c r="I45" t="s">
        <v>193</v>
      </c>
      <c r="J45" s="14" t="e">
        <f>MATCH(D45,I45:I47,0)</f>
        <v>#N/A</v>
      </c>
      <c r="K45" s="14" t="e">
        <f ca="1">OFFSET(E44,$J45,0)</f>
        <v>#N/A</v>
      </c>
      <c r="L45" s="14" t="e">
        <f t="shared" ref="L45" ca="1" si="6">OFFSET(F44,$J45,0)</f>
        <v>#N/A</v>
      </c>
      <c r="M45" s="14" t="e">
        <f t="shared" ref="M45" ca="1" si="7">OFFSET(G44,$J45,0)</f>
        <v>#N/A</v>
      </c>
      <c r="O45" s="8" t="s">
        <v>87</v>
      </c>
      <c r="P45">
        <f>IFERROR(J45,-1)</f>
        <v>-1</v>
      </c>
    </row>
    <row r="46" spans="1:16">
      <c r="E46" s="3">
        <v>3</v>
      </c>
      <c r="F46" s="3">
        <v>3</v>
      </c>
      <c r="G46" s="3">
        <v>4</v>
      </c>
      <c r="I46" t="s">
        <v>194</v>
      </c>
    </row>
    <row r="47" spans="1:16">
      <c r="E47" s="3">
        <v>1</v>
      </c>
      <c r="F47" s="3">
        <v>1</v>
      </c>
      <c r="G47" s="3">
        <v>1</v>
      </c>
      <c r="I47" t="s">
        <v>195</v>
      </c>
    </row>
    <row r="49" spans="1:16">
      <c r="A49" t="s">
        <v>6</v>
      </c>
      <c r="B49" t="s">
        <v>139</v>
      </c>
      <c r="C49" t="s">
        <v>84</v>
      </c>
      <c r="D49">
        <f>Eingabeblatt!D47</f>
        <v>0</v>
      </c>
      <c r="E49" s="3">
        <v>5</v>
      </c>
      <c r="F49" s="3">
        <v>5</v>
      </c>
      <c r="G49" s="3">
        <v>5</v>
      </c>
      <c r="I49" t="s">
        <v>193</v>
      </c>
      <c r="J49" s="14" t="e">
        <f>MATCH(D49,I49:I51,0)</f>
        <v>#N/A</v>
      </c>
      <c r="K49" s="14" t="e">
        <f ca="1">OFFSET(E48,$J49,0)</f>
        <v>#N/A</v>
      </c>
      <c r="L49" s="14" t="e">
        <f t="shared" ref="L49" ca="1" si="8">OFFSET(F48,$J49,0)</f>
        <v>#N/A</v>
      </c>
      <c r="M49" s="14" t="e">
        <f t="shared" ref="M49" ca="1" si="9">OFFSET(G48,$J49,0)</f>
        <v>#N/A</v>
      </c>
      <c r="O49" s="8" t="s">
        <v>85</v>
      </c>
      <c r="P49">
        <f>IFERROR(J49,-1)</f>
        <v>-1</v>
      </c>
    </row>
    <row r="50" spans="1:16">
      <c r="E50" s="3">
        <v>3</v>
      </c>
      <c r="F50" s="3">
        <v>3</v>
      </c>
      <c r="G50" s="3">
        <v>4</v>
      </c>
      <c r="I50" t="s">
        <v>194</v>
      </c>
    </row>
    <row r="51" spans="1:16">
      <c r="E51" s="3">
        <v>1</v>
      </c>
      <c r="F51" s="3">
        <v>1</v>
      </c>
      <c r="G51" s="3">
        <v>1</v>
      </c>
      <c r="I51" t="s">
        <v>195</v>
      </c>
    </row>
    <row r="53" spans="1:16">
      <c r="A53" t="s">
        <v>6</v>
      </c>
      <c r="B53" t="s">
        <v>149</v>
      </c>
      <c r="C53" t="s">
        <v>78</v>
      </c>
      <c r="D53">
        <f>Eingabeblatt!D49</f>
        <v>0</v>
      </c>
      <c r="E53" s="3">
        <v>5</v>
      </c>
      <c r="F53" s="3">
        <v>5</v>
      </c>
      <c r="G53" s="3">
        <v>5</v>
      </c>
      <c r="I53" t="s">
        <v>193</v>
      </c>
      <c r="J53" s="14" t="e">
        <f>MATCH(D53,I53:I55,0)</f>
        <v>#N/A</v>
      </c>
      <c r="K53" s="14" t="e">
        <f ca="1">OFFSET(E52,$J53,0)</f>
        <v>#N/A</v>
      </c>
      <c r="L53" s="14" t="e">
        <f t="shared" ref="L53" ca="1" si="10">OFFSET(F52,$J53,0)</f>
        <v>#N/A</v>
      </c>
      <c r="M53" s="14" t="e">
        <f t="shared" ref="M53" ca="1" si="11">OFFSET(G52,$J53,0)</f>
        <v>#N/A</v>
      </c>
      <c r="O53" s="8" t="s">
        <v>81</v>
      </c>
      <c r="P53">
        <f>IFERROR(J53,-1)</f>
        <v>-1</v>
      </c>
    </row>
    <row r="54" spans="1:16">
      <c r="E54" s="3">
        <v>4</v>
      </c>
      <c r="F54" s="3">
        <v>4</v>
      </c>
      <c r="G54" s="3">
        <v>4</v>
      </c>
      <c r="I54" t="s">
        <v>194</v>
      </c>
    </row>
    <row r="55" spans="1:16">
      <c r="E55" s="3">
        <v>1</v>
      </c>
      <c r="F55" s="3">
        <v>1</v>
      </c>
      <c r="G55" s="3">
        <v>1</v>
      </c>
      <c r="I55" t="s">
        <v>195</v>
      </c>
    </row>
    <row r="57" spans="1:16">
      <c r="A57" t="s">
        <v>6</v>
      </c>
      <c r="B57" t="s">
        <v>150</v>
      </c>
      <c r="C57" t="s">
        <v>82</v>
      </c>
      <c r="D57">
        <f>Eingabeblatt!D51</f>
        <v>0</v>
      </c>
      <c r="E57" s="3">
        <v>5</v>
      </c>
      <c r="F57" s="3">
        <v>5</v>
      </c>
      <c r="G57" s="3">
        <v>5</v>
      </c>
      <c r="I57" t="s">
        <v>193</v>
      </c>
      <c r="J57" s="14" t="e">
        <f>MATCH(D57,I57:I59,0)</f>
        <v>#N/A</v>
      </c>
      <c r="K57" s="14" t="e">
        <f ca="1">OFFSET(E56,$J57,0)</f>
        <v>#N/A</v>
      </c>
      <c r="L57" s="14" t="e">
        <f t="shared" ref="L57" ca="1" si="12">OFFSET(F56,$J57,0)</f>
        <v>#N/A</v>
      </c>
      <c r="M57" s="14" t="e">
        <f t="shared" ref="M57" ca="1" si="13">OFFSET(G56,$J57,0)</f>
        <v>#N/A</v>
      </c>
      <c r="O57" s="8" t="s">
        <v>83</v>
      </c>
      <c r="P57">
        <f>IFERROR(J57,-1)</f>
        <v>-1</v>
      </c>
    </row>
    <row r="58" spans="1:16">
      <c r="E58" s="3">
        <v>3</v>
      </c>
      <c r="F58" s="3">
        <v>3</v>
      </c>
      <c r="G58" s="3">
        <v>4</v>
      </c>
      <c r="I58" t="s">
        <v>194</v>
      </c>
    </row>
    <row r="59" spans="1:16">
      <c r="E59" s="3">
        <v>1</v>
      </c>
      <c r="F59" s="3">
        <v>1</v>
      </c>
      <c r="G59" s="3">
        <v>1</v>
      </c>
      <c r="I59" t="s">
        <v>195</v>
      </c>
    </row>
    <row r="61" spans="1:16">
      <c r="A61" t="s">
        <v>9</v>
      </c>
      <c r="B61" t="s">
        <v>7</v>
      </c>
      <c r="C61" t="s">
        <v>53</v>
      </c>
      <c r="D61">
        <f>Eingabeblatt!D54</f>
        <v>0</v>
      </c>
      <c r="E61" s="3">
        <v>0</v>
      </c>
      <c r="F61" s="3">
        <v>0</v>
      </c>
      <c r="G61" s="3">
        <v>0</v>
      </c>
      <c r="I61" t="s">
        <v>196</v>
      </c>
      <c r="J61" s="14" t="e">
        <f>MATCH(D61,I61:I66,0)</f>
        <v>#N/A</v>
      </c>
      <c r="K61" s="14" t="e">
        <f ca="1">OFFSET(E60,$J61,0)</f>
        <v>#N/A</v>
      </c>
      <c r="L61" s="14" t="e">
        <f t="shared" ref="L61:M61" ca="1" si="14">OFFSET(F60,$J61,0)</f>
        <v>#N/A</v>
      </c>
      <c r="M61" s="14" t="e">
        <f t="shared" ca="1" si="14"/>
        <v>#N/A</v>
      </c>
      <c r="P61">
        <f>IFERROR(J61,-1)</f>
        <v>-1</v>
      </c>
    </row>
    <row r="62" spans="1:16">
      <c r="E62" s="3">
        <v>1</v>
      </c>
      <c r="F62" s="3">
        <v>1</v>
      </c>
      <c r="G62" s="3">
        <v>1</v>
      </c>
      <c r="I62" t="s">
        <v>197</v>
      </c>
    </row>
    <row r="63" spans="1:16">
      <c r="E63" s="3">
        <v>1</v>
      </c>
      <c r="F63" s="3">
        <v>1</v>
      </c>
      <c r="G63" s="3">
        <v>2</v>
      </c>
      <c r="I63" t="s">
        <v>198</v>
      </c>
    </row>
    <row r="64" spans="1:16">
      <c r="E64" s="3">
        <v>2</v>
      </c>
      <c r="F64" s="3">
        <v>2</v>
      </c>
      <c r="G64" s="3">
        <v>4</v>
      </c>
      <c r="I64" t="s">
        <v>199</v>
      </c>
    </row>
    <row r="65" spans="1:16">
      <c r="E65" s="3">
        <v>3</v>
      </c>
      <c r="F65" s="3">
        <v>4</v>
      </c>
      <c r="G65" s="3">
        <v>4</v>
      </c>
      <c r="I65" t="s">
        <v>200</v>
      </c>
    </row>
    <row r="66" spans="1:16">
      <c r="E66" s="3">
        <v>5</v>
      </c>
      <c r="F66" s="3">
        <v>5</v>
      </c>
      <c r="G66" s="3">
        <v>5</v>
      </c>
      <c r="I66" t="s">
        <v>201</v>
      </c>
    </row>
    <row r="68" spans="1:16">
      <c r="A68" t="s">
        <v>9</v>
      </c>
      <c r="B68" t="s">
        <v>8</v>
      </c>
      <c r="C68" t="s">
        <v>22</v>
      </c>
      <c r="D68">
        <f>Eingabeblatt!D56</f>
        <v>0</v>
      </c>
      <c r="E68" s="3">
        <v>1</v>
      </c>
      <c r="F68" s="3">
        <v>1</v>
      </c>
      <c r="G68" s="3">
        <v>1</v>
      </c>
      <c r="I68" t="s">
        <v>202</v>
      </c>
      <c r="J68" s="14" t="e">
        <f>MATCH(D68,I68:I72,0)</f>
        <v>#N/A</v>
      </c>
      <c r="K68" s="14" t="e">
        <f ca="1">OFFSET(E67,$J68,0)</f>
        <v>#N/A</v>
      </c>
      <c r="L68" s="14" t="e">
        <f t="shared" ref="L68" ca="1" si="15">OFFSET(F67,$J68,0)</f>
        <v>#N/A</v>
      </c>
      <c r="M68" s="14" t="e">
        <f t="shared" ref="M68" ca="1" si="16">OFFSET(G67,$J68,0)</f>
        <v>#N/A</v>
      </c>
      <c r="P68">
        <f>IFERROR(J68,-1)</f>
        <v>-1</v>
      </c>
    </row>
    <row r="69" spans="1:16">
      <c r="E69" s="3">
        <v>2</v>
      </c>
      <c r="F69" s="3">
        <v>2</v>
      </c>
      <c r="G69" s="3">
        <v>2</v>
      </c>
      <c r="I69" t="s">
        <v>203</v>
      </c>
    </row>
    <row r="70" spans="1:16">
      <c r="E70" s="3">
        <v>3</v>
      </c>
      <c r="F70" s="3">
        <v>3</v>
      </c>
      <c r="G70" s="3">
        <v>3</v>
      </c>
      <c r="I70" t="s">
        <v>204</v>
      </c>
    </row>
    <row r="71" spans="1:16">
      <c r="E71" s="3">
        <v>4</v>
      </c>
      <c r="F71" s="3">
        <v>4</v>
      </c>
      <c r="G71" s="3">
        <v>4</v>
      </c>
      <c r="I71" t="s">
        <v>205</v>
      </c>
    </row>
    <row r="72" spans="1:16">
      <c r="E72" s="3">
        <v>5</v>
      </c>
      <c r="F72" s="3">
        <v>5</v>
      </c>
      <c r="G72" s="3">
        <v>5</v>
      </c>
      <c r="I72" t="s">
        <v>206</v>
      </c>
    </row>
    <row r="74" spans="1:16">
      <c r="A74" t="s">
        <v>9</v>
      </c>
      <c r="B74" t="s">
        <v>23</v>
      </c>
      <c r="C74" t="s">
        <v>26</v>
      </c>
      <c r="D74">
        <f>Eingabeblatt!D58</f>
        <v>0</v>
      </c>
      <c r="E74" s="3" t="s">
        <v>71</v>
      </c>
      <c r="I74" t="s">
        <v>27</v>
      </c>
      <c r="J74" s="14" t="e">
        <f>MATCH(D74,I74:I76,0)</f>
        <v>#N/A</v>
      </c>
      <c r="K74" s="14" t="e">
        <f>IF(AND(J74=1,J78=1,J82=1),5,IF(AND(J74=2,J78=2,J82=2),4,IF(AND(J74&lt;&gt;3,J78&lt;&gt;3,J82=3),4,IF(AND(J74=1,J78=3,J82=3),3,IF(AND(J74=3,J78=1,J82=3),2,IF(AND(J74=3,J78=3,J82=3),1,IF(AND(J74=3,OR(J78=1,J82=1)),2,IF(AND(J74=3,J78=2,J82=2),1,IF(SUM(J74,J78,J82)=8,1,IF(SUM(J74,J78,J82)=7,2,-1))))))))))</f>
        <v>#N/A</v>
      </c>
      <c r="L74" s="14" t="e">
        <f>K74</f>
        <v>#N/A</v>
      </c>
      <c r="M74" s="14" t="e">
        <f>K74</f>
        <v>#N/A</v>
      </c>
      <c r="N74" s="5" t="s">
        <v>57</v>
      </c>
      <c r="P74">
        <f>IFERROR(J74,-1)</f>
        <v>-1</v>
      </c>
    </row>
    <row r="75" spans="1:16">
      <c r="I75" t="s">
        <v>207</v>
      </c>
      <c r="N75" s="5" t="s">
        <v>155</v>
      </c>
    </row>
    <row r="76" spans="1:16">
      <c r="I76" t="s">
        <v>185</v>
      </c>
      <c r="N76" s="5" t="s">
        <v>58</v>
      </c>
    </row>
    <row r="77" spans="1:16">
      <c r="N77" s="5" t="s">
        <v>59</v>
      </c>
    </row>
    <row r="78" spans="1:16">
      <c r="A78" t="s">
        <v>9</v>
      </c>
      <c r="B78" t="s">
        <v>24</v>
      </c>
      <c r="C78" t="s">
        <v>25</v>
      </c>
      <c r="D78">
        <f>Eingabeblatt!D60</f>
        <v>0</v>
      </c>
      <c r="I78" t="s">
        <v>27</v>
      </c>
      <c r="J78" s="14" t="e">
        <f>MATCH(D78,I78:I80,0)</f>
        <v>#N/A</v>
      </c>
      <c r="N78" s="5" t="s">
        <v>60</v>
      </c>
      <c r="P78">
        <f>IFERROR(J78,-1)</f>
        <v>-1</v>
      </c>
    </row>
    <row r="79" spans="1:16">
      <c r="I79" t="s">
        <v>207</v>
      </c>
      <c r="N79" s="5" t="s">
        <v>56</v>
      </c>
    </row>
    <row r="80" spans="1:16">
      <c r="I80" t="s">
        <v>185</v>
      </c>
      <c r="N80" s="5" t="s">
        <v>61</v>
      </c>
    </row>
    <row r="81" spans="1:16">
      <c r="N81" s="5" t="s">
        <v>156</v>
      </c>
    </row>
    <row r="82" spans="1:16">
      <c r="A82" t="s">
        <v>9</v>
      </c>
      <c r="B82" t="s">
        <v>42</v>
      </c>
      <c r="C82" t="s">
        <v>28</v>
      </c>
      <c r="D82">
        <f>Eingabeblatt!D71</f>
        <v>0</v>
      </c>
      <c r="I82" t="s">
        <v>27</v>
      </c>
      <c r="J82" s="14" t="e">
        <f>MATCH(D82,I82:I84,0)</f>
        <v>#N/A</v>
      </c>
      <c r="N82" s="5" t="s">
        <v>157</v>
      </c>
      <c r="P82">
        <f>IFERROR(J82,-1)</f>
        <v>-1</v>
      </c>
    </row>
    <row r="83" spans="1:16">
      <c r="I83" t="s">
        <v>207</v>
      </c>
      <c r="N83" s="5" t="s">
        <v>158</v>
      </c>
    </row>
    <row r="84" spans="1:16">
      <c r="I84" t="s">
        <v>185</v>
      </c>
      <c r="N84" s="5" t="s">
        <v>134</v>
      </c>
    </row>
    <row r="86" spans="1:16">
      <c r="A86" t="s">
        <v>77</v>
      </c>
      <c r="B86" t="s">
        <v>10</v>
      </c>
      <c r="C86" t="s">
        <v>31</v>
      </c>
      <c r="D86">
        <f>Eingabeblatt!D83</f>
        <v>0</v>
      </c>
      <c r="E86" s="3" t="s">
        <v>71</v>
      </c>
      <c r="H86" s="3" t="s">
        <v>114</v>
      </c>
      <c r="I86" t="s">
        <v>208</v>
      </c>
      <c r="J86" s="14" t="e">
        <f>MATCH(D86,I86:I90,0)</f>
        <v>#N/A</v>
      </c>
      <c r="K86" s="14" t="e">
        <f>IF(J86=5,5,IF(J86=4,4,IF(AND(J86=3,J92&gt;=4),4,IF(AND(J86=3,J92=3),3,IF(AND(J86=3,J92&lt;=2),2,IF(J86=2,2,IF(AND(J86=1,J92&lt;=2),1,IF(AND(J86=1,J92=3),2,3))))))))</f>
        <v>#N/A</v>
      </c>
      <c r="L86" s="14" t="e">
        <f>K86</f>
        <v>#N/A</v>
      </c>
      <c r="M86" s="14" t="e">
        <f>K86</f>
        <v>#N/A</v>
      </c>
      <c r="N86" s="5" t="s">
        <v>63</v>
      </c>
      <c r="P86">
        <f>IFERROR(J86,-1)</f>
        <v>-1</v>
      </c>
    </row>
    <row r="87" spans="1:16">
      <c r="H87" s="3" t="s">
        <v>115</v>
      </c>
      <c r="I87" t="s">
        <v>209</v>
      </c>
      <c r="N87" s="5" t="s">
        <v>62</v>
      </c>
    </row>
    <row r="88" spans="1:16">
      <c r="H88" s="3" t="s">
        <v>116</v>
      </c>
      <c r="I88" t="s">
        <v>210</v>
      </c>
      <c r="N88" s="5" t="s">
        <v>64</v>
      </c>
    </row>
    <row r="89" spans="1:16">
      <c r="H89" s="3" t="s">
        <v>117</v>
      </c>
      <c r="I89" t="s">
        <v>211</v>
      </c>
      <c r="N89" s="5" t="s">
        <v>65</v>
      </c>
    </row>
    <row r="90" spans="1:16">
      <c r="H90" s="3" t="s">
        <v>118</v>
      </c>
      <c r="I90" t="s">
        <v>212</v>
      </c>
      <c r="N90" s="5" t="s">
        <v>68</v>
      </c>
    </row>
    <row r="91" spans="1:16">
      <c r="N91" s="5" t="s">
        <v>69</v>
      </c>
    </row>
    <row r="92" spans="1:16">
      <c r="A92" t="s">
        <v>77</v>
      </c>
      <c r="B92" t="s">
        <v>29</v>
      </c>
      <c r="C92" t="s">
        <v>32</v>
      </c>
      <c r="D92">
        <f>Eingabeblatt!D85</f>
        <v>0</v>
      </c>
      <c r="H92" s="3" t="s">
        <v>119</v>
      </c>
      <c r="I92" t="s">
        <v>213</v>
      </c>
      <c r="J92" s="14" t="e">
        <f>MATCH(D92,I92:I96,0)</f>
        <v>#N/A</v>
      </c>
      <c r="N92" s="5" t="s">
        <v>70</v>
      </c>
      <c r="P92">
        <f>IFERROR(J92,-1)</f>
        <v>-1</v>
      </c>
    </row>
    <row r="93" spans="1:16">
      <c r="H93" s="3" t="s">
        <v>120</v>
      </c>
      <c r="I93" t="s">
        <v>214</v>
      </c>
      <c r="N93" s="5" t="s">
        <v>66</v>
      </c>
    </row>
    <row r="94" spans="1:16">
      <c r="H94" s="3" t="s">
        <v>121</v>
      </c>
      <c r="I94" t="s">
        <v>215</v>
      </c>
      <c r="N94" s="5" t="s">
        <v>67</v>
      </c>
    </row>
    <row r="95" spans="1:16">
      <c r="H95" s="3" t="s">
        <v>122</v>
      </c>
      <c r="I95" t="s">
        <v>216</v>
      </c>
      <c r="N95" s="5"/>
    </row>
    <row r="96" spans="1:16">
      <c r="H96" s="3" t="s">
        <v>123</v>
      </c>
      <c r="I96" t="s">
        <v>217</v>
      </c>
      <c r="N96" s="5"/>
    </row>
    <row r="98" spans="1:16" ht="51">
      <c r="A98" t="s">
        <v>77</v>
      </c>
      <c r="B98" t="s">
        <v>11</v>
      </c>
      <c r="C98" t="s">
        <v>34</v>
      </c>
      <c r="D98">
        <f>Eingabeblatt!D87</f>
        <v>0</v>
      </c>
      <c r="K98" s="14" t="e">
        <f ca="1">K13</f>
        <v>#N/A</v>
      </c>
      <c r="L98" s="14" t="e">
        <f ca="1">L13</f>
        <v>#N/A</v>
      </c>
      <c r="M98" s="14" t="e">
        <f ca="1">M13</f>
        <v>#N/A</v>
      </c>
      <c r="N98" s="5" t="s">
        <v>104</v>
      </c>
    </row>
    <row r="100" spans="1:16">
      <c r="A100" t="s">
        <v>77</v>
      </c>
      <c r="B100" t="s">
        <v>30</v>
      </c>
      <c r="C100" t="s">
        <v>35</v>
      </c>
      <c r="D100" t="str">
        <f>Eingabeblatt!D89</f>
        <v xml:space="preserve"> </v>
      </c>
      <c r="E100" s="3">
        <v>1</v>
      </c>
      <c r="F100" s="3">
        <v>1</v>
      </c>
      <c r="G100" s="3">
        <v>1</v>
      </c>
      <c r="I100" t="s">
        <v>218</v>
      </c>
      <c r="J100" s="14" t="e">
        <f>MATCH(D100,I100:I104,0)</f>
        <v>#N/A</v>
      </c>
      <c r="K100" s="14" t="e">
        <f ca="1">OFFSET(E99,$J100,0)</f>
        <v>#N/A</v>
      </c>
      <c r="L100" s="14" t="e">
        <f t="shared" ref="L100" ca="1" si="17">OFFSET(F99,$J100,0)</f>
        <v>#N/A</v>
      </c>
      <c r="M100" s="14" t="e">
        <f t="shared" ref="M100" ca="1" si="18">OFFSET(G99,$J100,0)</f>
        <v>#N/A</v>
      </c>
      <c r="P100">
        <f>IFERROR(J100,-1)</f>
        <v>-1</v>
      </c>
    </row>
    <row r="101" spans="1:16">
      <c r="E101" s="3">
        <v>2</v>
      </c>
      <c r="F101" s="3">
        <v>2</v>
      </c>
      <c r="G101" s="3">
        <v>2</v>
      </c>
      <c r="I101" t="s">
        <v>219</v>
      </c>
    </row>
    <row r="102" spans="1:16">
      <c r="E102" s="3">
        <v>3</v>
      </c>
      <c r="F102" s="3">
        <v>3</v>
      </c>
      <c r="G102" s="3">
        <v>3</v>
      </c>
      <c r="I102" t="s">
        <v>220</v>
      </c>
    </row>
    <row r="103" spans="1:16">
      <c r="E103" s="3">
        <v>4</v>
      </c>
      <c r="F103" s="3">
        <v>4</v>
      </c>
      <c r="G103" s="3">
        <v>4</v>
      </c>
      <c r="I103" t="s">
        <v>221</v>
      </c>
    </row>
    <row r="104" spans="1:16">
      <c r="E104" s="3">
        <v>5</v>
      </c>
      <c r="F104" s="3">
        <v>5</v>
      </c>
      <c r="G104" s="3">
        <v>5</v>
      </c>
      <c r="I104" t="s">
        <v>222</v>
      </c>
    </row>
    <row r="105" spans="1:16">
      <c r="I105" t="s">
        <v>33</v>
      </c>
      <c r="N105" s="83"/>
    </row>
    <row r="106" spans="1:16" ht="14.45" customHeight="1">
      <c r="A106" t="s">
        <v>16</v>
      </c>
      <c r="B106" t="s">
        <v>12</v>
      </c>
      <c r="C106" t="s">
        <v>13</v>
      </c>
      <c r="D106">
        <f>Eingabeblatt!D92</f>
        <v>0</v>
      </c>
      <c r="E106" s="3">
        <v>0</v>
      </c>
      <c r="F106" s="3">
        <v>0</v>
      </c>
      <c r="G106" s="3">
        <v>0</v>
      </c>
      <c r="I106" t="s">
        <v>196</v>
      </c>
      <c r="J106" s="14" t="e">
        <f>MATCH(D106,I106:I111,0)</f>
        <v>#N/A</v>
      </c>
      <c r="K106" s="14" t="e">
        <f ca="1">IF(K61=0,0,OFFSET(E105,$J106,0))</f>
        <v>#N/A</v>
      </c>
      <c r="L106" s="14" t="e">
        <f ca="1">IF(L61=0,0,OFFSET(F105,$J106,0))</f>
        <v>#N/A</v>
      </c>
      <c r="M106" s="14" t="e">
        <f ca="1">IF(M61=0,0,OFFSET(G105,$J106,0))</f>
        <v>#N/A</v>
      </c>
      <c r="N106" s="2" t="s">
        <v>36</v>
      </c>
      <c r="P106">
        <f>IFERROR(J106,-1)</f>
        <v>-1</v>
      </c>
    </row>
    <row r="107" spans="1:16">
      <c r="E107" s="3">
        <v>1</v>
      </c>
      <c r="F107" s="3">
        <v>1</v>
      </c>
      <c r="G107" s="3">
        <v>1</v>
      </c>
      <c r="I107" t="s">
        <v>197</v>
      </c>
      <c r="N107" s="5"/>
    </row>
    <row r="108" spans="1:16">
      <c r="E108" s="3">
        <v>2</v>
      </c>
      <c r="F108" s="3">
        <v>2</v>
      </c>
      <c r="G108" s="3">
        <v>3</v>
      </c>
      <c r="I108" t="s">
        <v>198</v>
      </c>
      <c r="N108" s="5" t="s">
        <v>43</v>
      </c>
    </row>
    <row r="109" spans="1:16">
      <c r="E109" s="3">
        <v>3</v>
      </c>
      <c r="F109" s="3">
        <v>3</v>
      </c>
      <c r="G109" s="3">
        <v>5</v>
      </c>
      <c r="I109" t="s">
        <v>199</v>
      </c>
      <c r="N109" s="17"/>
    </row>
    <row r="110" spans="1:16">
      <c r="E110" s="3">
        <v>4</v>
      </c>
      <c r="F110" s="3">
        <v>5</v>
      </c>
      <c r="G110" s="3">
        <v>5</v>
      </c>
      <c r="I110" t="s">
        <v>200</v>
      </c>
      <c r="N110" s="5"/>
    </row>
    <row r="111" spans="1:16">
      <c r="E111" s="3">
        <v>5</v>
      </c>
      <c r="F111" s="3">
        <v>5</v>
      </c>
      <c r="G111" s="3">
        <v>5</v>
      </c>
      <c r="I111" t="s">
        <v>201</v>
      </c>
      <c r="N111" s="5"/>
    </row>
    <row r="113" spans="1:16">
      <c r="A113" t="s">
        <v>16</v>
      </c>
      <c r="B113" t="s">
        <v>14</v>
      </c>
      <c r="C113" t="s">
        <v>147</v>
      </c>
      <c r="D113">
        <f>Eingabeblatt!D94</f>
        <v>0</v>
      </c>
      <c r="E113" s="3">
        <v>1</v>
      </c>
      <c r="F113" s="3">
        <v>1</v>
      </c>
      <c r="G113" s="3">
        <v>1</v>
      </c>
      <c r="I113" t="s">
        <v>223</v>
      </c>
      <c r="J113" s="14" t="e">
        <f>MATCH(D113,I113:I117,0)</f>
        <v>#N/A</v>
      </c>
      <c r="K113" s="14" t="e">
        <f ca="1">OFFSET(E112,$J113,0)</f>
        <v>#N/A</v>
      </c>
      <c r="L113" s="14" t="e">
        <f t="shared" ref="L113" ca="1" si="19">OFFSET(F112,$J113,0)</f>
        <v>#N/A</v>
      </c>
      <c r="M113" s="14" t="e">
        <f t="shared" ref="M113" ca="1" si="20">OFFSET(G112,$J113,0)</f>
        <v>#N/A</v>
      </c>
      <c r="P113">
        <f>IFERROR(J113,-1)</f>
        <v>-1</v>
      </c>
    </row>
    <row r="114" spans="1:16">
      <c r="E114" s="3">
        <v>4</v>
      </c>
      <c r="F114" s="3">
        <v>4</v>
      </c>
      <c r="G114" s="3">
        <v>4</v>
      </c>
      <c r="I114" t="s">
        <v>224</v>
      </c>
    </row>
    <row r="115" spans="1:16">
      <c r="E115" s="3">
        <v>5</v>
      </c>
      <c r="F115" s="3">
        <v>5</v>
      </c>
      <c r="G115" s="3">
        <v>5</v>
      </c>
      <c r="I115" t="s">
        <v>225</v>
      </c>
    </row>
    <row r="116" spans="1:16">
      <c r="E116" s="3">
        <v>4</v>
      </c>
      <c r="F116" s="3">
        <v>3</v>
      </c>
      <c r="G116" s="3">
        <v>3</v>
      </c>
      <c r="I116" t="s">
        <v>226</v>
      </c>
    </row>
    <row r="117" spans="1:16">
      <c r="E117" s="3">
        <v>2</v>
      </c>
      <c r="F117" s="3">
        <v>1</v>
      </c>
      <c r="G117" s="3">
        <v>1</v>
      </c>
      <c r="I117" t="s">
        <v>227</v>
      </c>
    </row>
    <row r="119" spans="1:16">
      <c r="A119" t="s">
        <v>16</v>
      </c>
      <c r="B119" t="s">
        <v>15</v>
      </c>
      <c r="C119" t="s">
        <v>94</v>
      </c>
      <c r="D119">
        <f>Eingabeblatt!D96</f>
        <v>0</v>
      </c>
      <c r="E119" s="3">
        <v>1</v>
      </c>
      <c r="F119" s="3">
        <v>1</v>
      </c>
      <c r="G119" s="3">
        <v>1</v>
      </c>
      <c r="I119" t="s">
        <v>228</v>
      </c>
      <c r="J119" s="14" t="e">
        <f>MATCH(D119,I119:I123,0)</f>
        <v>#N/A</v>
      </c>
      <c r="K119" s="14" t="e">
        <f ca="1">OFFSET(E118,$J119,0)</f>
        <v>#N/A</v>
      </c>
      <c r="L119" s="14" t="e">
        <f t="shared" ref="L119" ca="1" si="21">OFFSET(F118,$J119,0)</f>
        <v>#N/A</v>
      </c>
      <c r="M119" s="14" t="e">
        <f t="shared" ref="M119" ca="1" si="22">OFFSET(G118,$J119,0)</f>
        <v>#N/A</v>
      </c>
      <c r="O119" s="8" t="s">
        <v>95</v>
      </c>
      <c r="P119">
        <f>IFERROR(J119,-1)</f>
        <v>-1</v>
      </c>
    </row>
    <row r="120" spans="1:16">
      <c r="E120" s="3">
        <v>2</v>
      </c>
      <c r="F120" s="3">
        <v>2</v>
      </c>
      <c r="G120" s="3">
        <v>2</v>
      </c>
      <c r="I120" t="s">
        <v>229</v>
      </c>
    </row>
    <row r="121" spans="1:16">
      <c r="E121" s="3">
        <v>3</v>
      </c>
      <c r="F121" s="3">
        <v>3</v>
      </c>
      <c r="G121" s="3">
        <v>3</v>
      </c>
      <c r="I121" t="s">
        <v>230</v>
      </c>
    </row>
    <row r="122" spans="1:16">
      <c r="E122" s="3">
        <v>4</v>
      </c>
      <c r="F122" s="3">
        <v>4</v>
      </c>
      <c r="G122" s="3">
        <v>4</v>
      </c>
      <c r="I122" t="s">
        <v>231</v>
      </c>
    </row>
    <row r="123" spans="1:16">
      <c r="E123" s="3">
        <v>5</v>
      </c>
      <c r="F123" s="3">
        <v>5</v>
      </c>
      <c r="G123" s="3">
        <v>5</v>
      </c>
      <c r="I123" t="s">
        <v>232</v>
      </c>
    </row>
    <row r="125" spans="1:16">
      <c r="A125" t="s">
        <v>16</v>
      </c>
      <c r="B125" t="s">
        <v>17</v>
      </c>
      <c r="C125" t="s">
        <v>18</v>
      </c>
      <c r="D125">
        <f>Eingabeblatt!D98</f>
        <v>0</v>
      </c>
      <c r="E125" s="3">
        <v>1</v>
      </c>
      <c r="F125" s="3">
        <v>1</v>
      </c>
      <c r="G125" s="3">
        <v>1</v>
      </c>
      <c r="I125" t="s">
        <v>233</v>
      </c>
      <c r="J125" s="14" t="e">
        <f>MATCH(D125,I125:I129,0)</f>
        <v>#N/A</v>
      </c>
      <c r="K125" s="14" t="e">
        <f ca="1">OFFSET(E124,$J125,0)</f>
        <v>#N/A</v>
      </c>
      <c r="L125" s="14" t="e">
        <f t="shared" ref="L125" ca="1" si="23">OFFSET(F124,$J125,0)</f>
        <v>#N/A</v>
      </c>
      <c r="M125" s="14" t="e">
        <f t="shared" ref="M125" ca="1" si="24">OFFSET(G124,$J125,0)</f>
        <v>#N/A</v>
      </c>
      <c r="P125">
        <f>IFERROR(J125,-1)</f>
        <v>-1</v>
      </c>
    </row>
    <row r="126" spans="1:16">
      <c r="E126" s="3">
        <v>2</v>
      </c>
      <c r="F126" s="3">
        <v>2</v>
      </c>
      <c r="G126" s="3">
        <v>2</v>
      </c>
      <c r="I126" t="s">
        <v>234</v>
      </c>
    </row>
    <row r="127" spans="1:16">
      <c r="E127" s="3">
        <v>3</v>
      </c>
      <c r="F127" s="3">
        <v>3</v>
      </c>
      <c r="G127" s="3">
        <v>3</v>
      </c>
      <c r="I127" t="s">
        <v>235</v>
      </c>
    </row>
    <row r="128" spans="1:16">
      <c r="E128" s="3">
        <v>4</v>
      </c>
      <c r="F128" s="3">
        <v>4</v>
      </c>
      <c r="G128" s="3">
        <v>4</v>
      </c>
      <c r="I128" t="s">
        <v>236</v>
      </c>
    </row>
    <row r="129" spans="1:16">
      <c r="E129" s="3">
        <v>5</v>
      </c>
      <c r="F129" s="3">
        <v>5</v>
      </c>
      <c r="G129" s="3">
        <v>5</v>
      </c>
      <c r="I129" t="s">
        <v>237</v>
      </c>
    </row>
    <row r="131" spans="1:16">
      <c r="A131" t="s">
        <v>16</v>
      </c>
      <c r="B131" t="s">
        <v>19</v>
      </c>
      <c r="C131" t="s">
        <v>20</v>
      </c>
      <c r="D131">
        <f>Eingabeblatt!D100</f>
        <v>0</v>
      </c>
      <c r="E131" s="3">
        <v>1</v>
      </c>
      <c r="F131" s="3">
        <v>1</v>
      </c>
      <c r="G131" s="3">
        <v>1</v>
      </c>
      <c r="I131" t="s">
        <v>238</v>
      </c>
      <c r="J131" s="14" t="e">
        <f>MATCH(D131,I131:I134,0)</f>
        <v>#N/A</v>
      </c>
      <c r="K131" s="14" t="e">
        <f ca="1">OFFSET(E130,$J131,0)</f>
        <v>#N/A</v>
      </c>
      <c r="L131" s="14" t="e">
        <f t="shared" ref="L131" ca="1" si="25">OFFSET(F130,$J131,0)</f>
        <v>#N/A</v>
      </c>
      <c r="M131" s="14" t="e">
        <f t="shared" ref="M131" ca="1" si="26">OFFSET(G130,$J131,0)</f>
        <v>#N/A</v>
      </c>
      <c r="P131">
        <f>IFERROR(J131,-1)</f>
        <v>-1</v>
      </c>
    </row>
    <row r="132" spans="1:16">
      <c r="E132" s="3">
        <v>1</v>
      </c>
      <c r="F132" s="3">
        <v>1</v>
      </c>
      <c r="G132" s="3">
        <v>1</v>
      </c>
      <c r="I132" t="s">
        <v>239</v>
      </c>
    </row>
    <row r="133" spans="1:16">
      <c r="E133" s="3">
        <v>3</v>
      </c>
      <c r="F133" s="3">
        <v>3</v>
      </c>
      <c r="G133" s="3">
        <v>3</v>
      </c>
      <c r="I133" t="s">
        <v>240</v>
      </c>
    </row>
    <row r="134" spans="1:16">
      <c r="E134" s="3">
        <v>5</v>
      </c>
      <c r="F134" s="3">
        <v>5</v>
      </c>
      <c r="G134" s="3">
        <v>5</v>
      </c>
      <c r="I134" t="s">
        <v>241</v>
      </c>
    </row>
    <row r="136" spans="1:16">
      <c r="A136" t="s">
        <v>21</v>
      </c>
      <c r="B136" t="s">
        <v>37</v>
      </c>
      <c r="C136" t="s">
        <v>93</v>
      </c>
      <c r="D136">
        <f>Eingabeblatt!D103</f>
        <v>0</v>
      </c>
      <c r="E136" s="3">
        <v>1</v>
      </c>
      <c r="F136" s="3">
        <v>1</v>
      </c>
      <c r="G136" s="3">
        <v>1</v>
      </c>
      <c r="I136" t="s">
        <v>242</v>
      </c>
      <c r="J136" s="14" t="e">
        <f>MATCH(D136,I136:I140,0)</f>
        <v>#N/A</v>
      </c>
      <c r="K136" s="14" t="e">
        <f ca="1">OFFSET(E135,$J136,0)</f>
        <v>#N/A</v>
      </c>
      <c r="L136" s="14" t="e">
        <f t="shared" ref="L136" ca="1" si="27">OFFSET(F135,$J136,0)</f>
        <v>#N/A</v>
      </c>
      <c r="M136" s="14" t="e">
        <f t="shared" ref="M136" ca="1" si="28">OFFSET(G135,$J136,0)</f>
        <v>#N/A</v>
      </c>
      <c r="P136">
        <f>IFERROR(J136,-1)</f>
        <v>-1</v>
      </c>
    </row>
    <row r="137" spans="1:16">
      <c r="E137" s="3">
        <v>2</v>
      </c>
      <c r="F137" s="3">
        <v>2</v>
      </c>
      <c r="G137" s="3">
        <v>2</v>
      </c>
      <c r="I137" t="s">
        <v>243</v>
      </c>
    </row>
    <row r="138" spans="1:16">
      <c r="E138" s="3">
        <v>3</v>
      </c>
      <c r="F138" s="3">
        <v>3</v>
      </c>
      <c r="G138" s="3">
        <v>3</v>
      </c>
      <c r="I138" t="s">
        <v>244</v>
      </c>
    </row>
    <row r="139" spans="1:16">
      <c r="E139" s="3">
        <v>4</v>
      </c>
      <c r="F139" s="3">
        <v>4</v>
      </c>
      <c r="G139" s="3">
        <v>4</v>
      </c>
      <c r="I139" t="s">
        <v>245</v>
      </c>
    </row>
    <row r="140" spans="1:16">
      <c r="E140" s="3">
        <v>5</v>
      </c>
      <c r="F140" s="3">
        <v>5</v>
      </c>
      <c r="G140" s="3">
        <v>5</v>
      </c>
      <c r="I140" t="s">
        <v>246</v>
      </c>
    </row>
    <row r="142" spans="1:16">
      <c r="A142" t="s">
        <v>21</v>
      </c>
      <c r="B142" t="s">
        <v>38</v>
      </c>
      <c r="C142" t="s">
        <v>92</v>
      </c>
      <c r="D142">
        <f>Eingabeblatt!D114</f>
        <v>0</v>
      </c>
      <c r="E142" s="3">
        <v>1</v>
      </c>
      <c r="F142" s="3">
        <v>1</v>
      </c>
      <c r="G142" s="3">
        <v>1</v>
      </c>
      <c r="I142" t="s">
        <v>247</v>
      </c>
      <c r="J142" s="14" t="e">
        <f>MATCH(D142,I142:I144,0)</f>
        <v>#N/A</v>
      </c>
      <c r="K142" s="14" t="e">
        <f ca="1">OFFSET(E141,$J142,0)</f>
        <v>#N/A</v>
      </c>
      <c r="L142" s="14" t="e">
        <f t="shared" ref="L142" ca="1" si="29">OFFSET(F141,$J142,0)</f>
        <v>#N/A</v>
      </c>
      <c r="M142" s="14" t="e">
        <f t="shared" ref="M142" ca="1" si="30">OFFSET(G141,$J142,0)</f>
        <v>#N/A</v>
      </c>
      <c r="P142">
        <f>IFERROR(J142,-1)</f>
        <v>-1</v>
      </c>
    </row>
    <row r="143" spans="1:16">
      <c r="E143" s="3">
        <v>3</v>
      </c>
      <c r="F143" s="3">
        <v>3</v>
      </c>
      <c r="G143" s="3">
        <v>3</v>
      </c>
      <c r="I143" t="s">
        <v>248</v>
      </c>
    </row>
    <row r="144" spans="1:16">
      <c r="E144" s="3">
        <v>5</v>
      </c>
      <c r="F144" s="3">
        <v>5</v>
      </c>
      <c r="G144" s="3">
        <v>5</v>
      </c>
      <c r="I144" t="s">
        <v>249</v>
      </c>
    </row>
    <row r="146" spans="1:16">
      <c r="A146" t="s">
        <v>21</v>
      </c>
      <c r="B146" t="s">
        <v>39</v>
      </c>
      <c r="C146" t="s">
        <v>40</v>
      </c>
      <c r="D146">
        <f>Eingabeblatt!D116</f>
        <v>0</v>
      </c>
      <c r="E146" s="3">
        <v>1</v>
      </c>
      <c r="F146" s="3">
        <v>1</v>
      </c>
      <c r="G146" s="3">
        <v>1</v>
      </c>
      <c r="I146" t="s">
        <v>218</v>
      </c>
      <c r="J146" s="14" t="e">
        <f>MATCH(D146,I146:I150,0)</f>
        <v>#N/A</v>
      </c>
      <c r="K146" s="14" t="e">
        <f ca="1">OFFSET(E145,$J146,0)</f>
        <v>#N/A</v>
      </c>
      <c r="L146" s="14" t="e">
        <f t="shared" ref="L146" ca="1" si="31">OFFSET(F145,$J146,0)</f>
        <v>#N/A</v>
      </c>
      <c r="M146" s="14" t="e">
        <f t="shared" ref="M146" ca="1" si="32">OFFSET(G145,$J146,0)</f>
        <v>#N/A</v>
      </c>
      <c r="P146">
        <f>IFERROR(J146,-1)</f>
        <v>-1</v>
      </c>
    </row>
    <row r="147" spans="1:16">
      <c r="E147" s="3">
        <v>2</v>
      </c>
      <c r="F147" s="3">
        <v>2</v>
      </c>
      <c r="G147" s="3">
        <v>2</v>
      </c>
      <c r="I147" t="s">
        <v>219</v>
      </c>
    </row>
    <row r="148" spans="1:16">
      <c r="E148" s="3">
        <v>3</v>
      </c>
      <c r="F148" s="3">
        <v>3</v>
      </c>
      <c r="G148" s="3">
        <v>3</v>
      </c>
      <c r="I148" t="s">
        <v>220</v>
      </c>
    </row>
    <row r="149" spans="1:16">
      <c r="E149" s="3">
        <v>4</v>
      </c>
      <c r="F149" s="3">
        <v>4</v>
      </c>
      <c r="G149" s="3">
        <v>4</v>
      </c>
      <c r="I149" t="s">
        <v>221</v>
      </c>
    </row>
    <row r="150" spans="1:16">
      <c r="E150" s="3">
        <v>5</v>
      </c>
      <c r="F150" s="3">
        <v>5</v>
      </c>
      <c r="G150" s="3">
        <v>5</v>
      </c>
      <c r="I150" t="s">
        <v>222</v>
      </c>
    </row>
    <row r="152" spans="1:16">
      <c r="A152" t="s">
        <v>21</v>
      </c>
      <c r="B152" t="s">
        <v>151</v>
      </c>
      <c r="C152" t="s">
        <v>153</v>
      </c>
      <c r="D152">
        <f>Eingabeblatt!D118</f>
        <v>0</v>
      </c>
      <c r="E152" s="3">
        <v>1</v>
      </c>
      <c r="F152" s="3">
        <v>1</v>
      </c>
      <c r="G152" s="3">
        <v>1</v>
      </c>
      <c r="I152" t="s">
        <v>218</v>
      </c>
      <c r="J152" s="14" t="e">
        <f>MATCH(D152,I152:I156,0)</f>
        <v>#N/A</v>
      </c>
      <c r="K152" s="14" t="e">
        <f ca="1">OFFSET(E151,$J152,0)</f>
        <v>#N/A</v>
      </c>
      <c r="L152" s="14" t="e">
        <f t="shared" ref="L152" ca="1" si="33">OFFSET(F151,$J152,0)</f>
        <v>#N/A</v>
      </c>
      <c r="M152" s="14" t="e">
        <f t="shared" ref="M152" ca="1" si="34">OFFSET(G151,$J152,0)</f>
        <v>#N/A</v>
      </c>
      <c r="P152">
        <f>IFERROR(J152,-1)</f>
        <v>-1</v>
      </c>
    </row>
    <row r="153" spans="1:16">
      <c r="A153" t="s">
        <v>9</v>
      </c>
      <c r="E153" s="3">
        <v>2</v>
      </c>
      <c r="F153" s="3">
        <v>2</v>
      </c>
      <c r="G153" s="3">
        <v>2</v>
      </c>
      <c r="I153" t="s">
        <v>219</v>
      </c>
    </row>
    <row r="154" spans="1:16">
      <c r="E154" s="3">
        <v>3</v>
      </c>
      <c r="F154" s="3">
        <v>3</v>
      </c>
      <c r="G154" s="3">
        <v>3</v>
      </c>
      <c r="I154" t="s">
        <v>220</v>
      </c>
    </row>
    <row r="155" spans="1:16">
      <c r="E155" s="3">
        <v>4</v>
      </c>
      <c r="F155" s="3">
        <v>4</v>
      </c>
      <c r="G155" s="3">
        <v>4</v>
      </c>
      <c r="I155" t="s">
        <v>221</v>
      </c>
    </row>
    <row r="156" spans="1:16">
      <c r="E156" s="3">
        <v>5</v>
      </c>
      <c r="F156" s="3">
        <v>5</v>
      </c>
      <c r="G156" s="3">
        <v>5</v>
      </c>
      <c r="I156" t="s">
        <v>222</v>
      </c>
    </row>
    <row r="158" spans="1:16">
      <c r="A158" t="s">
        <v>21</v>
      </c>
      <c r="B158" t="s">
        <v>152</v>
      </c>
      <c r="C158" t="s">
        <v>154</v>
      </c>
      <c r="D158">
        <f>Eingabeblatt!D120</f>
        <v>0</v>
      </c>
      <c r="E158" s="3">
        <v>1</v>
      </c>
      <c r="F158" s="3">
        <v>1</v>
      </c>
      <c r="G158" s="3">
        <v>1</v>
      </c>
      <c r="I158" t="s">
        <v>218</v>
      </c>
      <c r="J158" s="14" t="e">
        <f>MATCH(D158,I158:I162,0)</f>
        <v>#N/A</v>
      </c>
      <c r="K158" s="14" t="e">
        <f ca="1">OFFSET(E157,$J158,0)</f>
        <v>#N/A</v>
      </c>
      <c r="L158" s="14" t="e">
        <f t="shared" ref="L158" ca="1" si="35">OFFSET(F157,$J158,0)</f>
        <v>#N/A</v>
      </c>
      <c r="M158" s="14" t="e">
        <f t="shared" ref="M158" ca="1" si="36">OFFSET(G157,$J158,0)</f>
        <v>#N/A</v>
      </c>
      <c r="P158">
        <f>IFERROR(J158,-1)</f>
        <v>-1</v>
      </c>
    </row>
    <row r="159" spans="1:16">
      <c r="E159" s="3">
        <v>2</v>
      </c>
      <c r="F159" s="3">
        <v>2</v>
      </c>
      <c r="G159" s="3">
        <v>2</v>
      </c>
      <c r="I159" t="s">
        <v>219</v>
      </c>
    </row>
    <row r="160" spans="1:16">
      <c r="E160" s="3">
        <v>3</v>
      </c>
      <c r="F160" s="3">
        <v>3</v>
      </c>
      <c r="G160" s="3">
        <v>3</v>
      </c>
      <c r="I160" t="s">
        <v>220</v>
      </c>
    </row>
    <row r="161" spans="1:16">
      <c r="E161" s="3">
        <v>4</v>
      </c>
      <c r="F161" s="3">
        <v>4</v>
      </c>
      <c r="G161" s="3">
        <v>4</v>
      </c>
      <c r="I161" t="s">
        <v>221</v>
      </c>
    </row>
    <row r="162" spans="1:16">
      <c r="E162" s="3">
        <v>5</v>
      </c>
      <c r="F162" s="3">
        <v>5</v>
      </c>
      <c r="G162" s="3">
        <v>5</v>
      </c>
      <c r="I162" t="s">
        <v>222</v>
      </c>
    </row>
    <row r="164" spans="1:16">
      <c r="A164" t="s">
        <v>21</v>
      </c>
      <c r="B164" t="s">
        <v>41</v>
      </c>
      <c r="C164" t="s">
        <v>72</v>
      </c>
      <c r="D164">
        <f>Eingabeblatt!D122</f>
        <v>0</v>
      </c>
      <c r="E164" s="3">
        <v>1</v>
      </c>
      <c r="F164" s="3">
        <v>1</v>
      </c>
      <c r="G164" s="3">
        <v>1</v>
      </c>
      <c r="I164" t="s">
        <v>250</v>
      </c>
      <c r="J164" s="14" t="e">
        <f>MATCH(D164,I164:I168,0)</f>
        <v>#N/A</v>
      </c>
      <c r="K164" s="14" t="e">
        <f ca="1">OFFSET(E157,$J164,0)</f>
        <v>#N/A</v>
      </c>
      <c r="L164" s="14" t="e">
        <f t="shared" ref="L164" ca="1" si="37">OFFSET(F157,$J164,0)</f>
        <v>#N/A</v>
      </c>
      <c r="M164" s="14" t="e">
        <f t="shared" ref="M164" ca="1" si="38">OFFSET(G157,$J164,0)</f>
        <v>#N/A</v>
      </c>
      <c r="P164">
        <f>IFERROR(J164,-1)</f>
        <v>-1</v>
      </c>
    </row>
    <row r="165" spans="1:16">
      <c r="E165" s="3">
        <v>2</v>
      </c>
      <c r="F165" s="3">
        <v>2</v>
      </c>
      <c r="G165" s="3">
        <v>2</v>
      </c>
      <c r="I165" t="s">
        <v>251</v>
      </c>
    </row>
    <row r="166" spans="1:16">
      <c r="E166" s="3">
        <v>3</v>
      </c>
      <c r="F166" s="3">
        <v>3</v>
      </c>
      <c r="G166" s="3">
        <v>3</v>
      </c>
      <c r="I166" t="s">
        <v>252</v>
      </c>
    </row>
    <row r="167" spans="1:16">
      <c r="E167" s="3">
        <v>4</v>
      </c>
      <c r="F167" s="3">
        <v>4</v>
      </c>
      <c r="G167" s="3">
        <v>4</v>
      </c>
      <c r="I167" t="s">
        <v>253</v>
      </c>
    </row>
    <row r="168" spans="1:16">
      <c r="E168" s="3">
        <v>5</v>
      </c>
      <c r="F168" s="3">
        <v>5</v>
      </c>
      <c r="G168" s="3">
        <v>5</v>
      </c>
      <c r="I168" t="s">
        <v>254</v>
      </c>
    </row>
    <row r="170" spans="1:16" s="19" customFormat="1">
      <c r="E170" s="20"/>
      <c r="F170" s="20"/>
      <c r="G170" s="20"/>
      <c r="H170" s="20"/>
      <c r="J170" s="21" t="s">
        <v>124</v>
      </c>
      <c r="K170" s="23" t="s">
        <v>125</v>
      </c>
      <c r="L170" s="22"/>
      <c r="M170" s="22"/>
      <c r="N170" s="24" t="s">
        <v>126</v>
      </c>
    </row>
    <row r="171" spans="1:16">
      <c r="J171" s="14">
        <v>1</v>
      </c>
      <c r="K171" s="14" t="e">
        <f ca="1">AVERAGE(K13,K29,K35,K41,K45,K49,K53,K57,K19,K23,K26)</f>
        <v>#N/A</v>
      </c>
      <c r="L171" s="14" t="e">
        <f ca="1">AVERAGE(L13,L29,L35,L41,L45,L49,L53,L57,L19,L23,L26)</f>
        <v>#N/A</v>
      </c>
      <c r="M171" s="14" t="e">
        <f ca="1">AVERAGE(M13,M29,M35,M41,M45,M49,M53,M57,M19,M23,M26)</f>
        <v>#N/A</v>
      </c>
      <c r="N171" s="4">
        <f ca="1">_xlfn.IFNA(OFFSET(J171,0,$J$7),-1)</f>
        <v>-1</v>
      </c>
      <c r="P171" t="str">
        <f>_xlfn.XLOOKUP(-1,P1:P169,B1:B169,0,0,1)</f>
        <v>0.2</v>
      </c>
    </row>
    <row r="172" spans="1:16">
      <c r="J172" s="14">
        <v>2</v>
      </c>
      <c r="K172" s="14" t="e">
        <f ca="1">AVERAGE(K61,K68,K74,K152,K19,K23,K26,K106)</f>
        <v>#N/A</v>
      </c>
      <c r="L172" s="14" t="e">
        <f t="shared" ref="L172:M172" ca="1" si="39">AVERAGE(L61,L68,L74,L152,L19,L23,L26,L106)</f>
        <v>#N/A</v>
      </c>
      <c r="M172" s="14" t="e">
        <f t="shared" ca="1" si="39"/>
        <v>#N/A</v>
      </c>
      <c r="N172" s="4">
        <f t="shared" ref="N172:N175" ca="1" si="40">_xlfn.IFNA(OFFSET(J172,0,$J$7),-1)</f>
        <v>-1</v>
      </c>
    </row>
    <row r="173" spans="1:16">
      <c r="J173" s="14">
        <v>3</v>
      </c>
      <c r="K173" s="14" t="e">
        <f>AVERAGE(K86,K98,K100)</f>
        <v>#N/A</v>
      </c>
      <c r="L173" s="14" t="e">
        <f t="shared" ref="L173:M173" si="41">AVERAGE(L86,L98,L100)</f>
        <v>#N/A</v>
      </c>
      <c r="M173" s="14" t="e">
        <f t="shared" si="41"/>
        <v>#N/A</v>
      </c>
      <c r="N173" s="4">
        <f t="shared" ca="1" si="40"/>
        <v>-1</v>
      </c>
    </row>
    <row r="174" spans="1:16">
      <c r="J174" s="14">
        <v>4</v>
      </c>
      <c r="K174" s="14" t="e">
        <f ca="1">AVERAGE(K106,K113,K119,K125,K131)</f>
        <v>#N/A</v>
      </c>
      <c r="L174" s="14" t="e">
        <f ca="1">AVERAGE(L106,L113,L119,L125,L131)</f>
        <v>#N/A</v>
      </c>
      <c r="M174" s="14" t="e">
        <f ca="1">AVERAGE(M106,M113,M119,M125,M131)</f>
        <v>#N/A</v>
      </c>
      <c r="N174" s="4">
        <f t="shared" ca="1" si="40"/>
        <v>-1</v>
      </c>
    </row>
    <row r="175" spans="1:16">
      <c r="J175" s="14">
        <v>5</v>
      </c>
      <c r="K175" s="14" t="e">
        <f ca="1">AVERAGE(K136,K142,K146,K152,K164,K158)</f>
        <v>#N/A</v>
      </c>
      <c r="L175" s="14" t="e">
        <f ca="1">AVERAGE(L136,L142,L146,L152,L164,L158)</f>
        <v>#N/A</v>
      </c>
      <c r="M175" s="14" t="e">
        <f ca="1">AVERAGE(M136,M142,M146,M152,M164,M158)</f>
        <v>#N/A</v>
      </c>
      <c r="N175" s="4">
        <f t="shared" ca="1" si="40"/>
        <v>-1</v>
      </c>
    </row>
  </sheetData>
  <sheetProtection selectLockedCells="1" selectUnlockedCells="1"/>
  <mergeCells count="1">
    <mergeCell ref="N7:N9"/>
  </mergeCells>
  <phoneticPr fontId="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FCD16-61C7-4651-829C-067B4CE4680C}">
  <sheetPr codeName="Blad4"/>
  <dimension ref="Q3:U26"/>
  <sheetViews>
    <sheetView topLeftCell="A4" workbookViewId="0"/>
  </sheetViews>
  <sheetFormatPr defaultRowHeight="12.75"/>
  <cols>
    <col min="17" max="17" width="71.140625" style="4" customWidth="1"/>
    <col min="19" max="19" width="16.140625" bestFit="1" customWidth="1"/>
  </cols>
  <sheetData>
    <row r="3" spans="17:21">
      <c r="Q3" s="9" t="s">
        <v>96</v>
      </c>
    </row>
    <row r="4" spans="17:21">
      <c r="Q4" s="5"/>
    </row>
    <row r="5" spans="17:21" ht="38.25">
      <c r="Q5" s="5" t="s">
        <v>97</v>
      </c>
    </row>
    <row r="6" spans="17:21">
      <c r="Q6" s="5"/>
    </row>
    <row r="7" spans="17:21" ht="63.75">
      <c r="Q7" s="5" t="s">
        <v>105</v>
      </c>
    </row>
    <row r="8" spans="17:21">
      <c r="Q8" s="5"/>
    </row>
    <row r="9" spans="17:21" ht="51">
      <c r="Q9" s="5" t="s">
        <v>106</v>
      </c>
      <c r="S9" s="10" t="s">
        <v>98</v>
      </c>
    </row>
    <row r="10" spans="17:21">
      <c r="Q10" s="5"/>
      <c r="S10" s="11" t="s">
        <v>99</v>
      </c>
      <c r="T10" s="26"/>
      <c r="U10" s="4" t="s">
        <v>129</v>
      </c>
    </row>
    <row r="11" spans="17:21" ht="25.5">
      <c r="Q11" s="5" t="s">
        <v>107</v>
      </c>
      <c r="S11" s="11" t="s">
        <v>100</v>
      </c>
      <c r="T11" s="27"/>
      <c r="U11" s="4" t="s">
        <v>130</v>
      </c>
    </row>
    <row r="12" spans="17:21">
      <c r="Q12" s="5"/>
      <c r="S12" s="11" t="s">
        <v>101</v>
      </c>
      <c r="T12" s="28"/>
      <c r="U12" s="4" t="s">
        <v>131</v>
      </c>
    </row>
    <row r="13" spans="17:21" ht="63.75">
      <c r="Q13" s="5" t="s">
        <v>108</v>
      </c>
      <c r="S13" s="11" t="s">
        <v>102</v>
      </c>
      <c r="T13" s="29"/>
      <c r="U13" s="4" t="s">
        <v>132</v>
      </c>
    </row>
    <row r="14" spans="17:21">
      <c r="Q14" s="5"/>
      <c r="S14" s="11" t="s">
        <v>103</v>
      </c>
      <c r="T14" s="12"/>
      <c r="U14" s="4" t="s">
        <v>133</v>
      </c>
    </row>
    <row r="15" spans="17:21">
      <c r="Q15" s="5"/>
    </row>
    <row r="16" spans="17:21">
      <c r="Q16" s="5"/>
    </row>
    <row r="17" spans="17:17">
      <c r="Q17" s="5"/>
    </row>
    <row r="18" spans="17:17">
      <c r="Q18" s="5"/>
    </row>
    <row r="19" spans="17:17">
      <c r="Q19" s="5"/>
    </row>
    <row r="20" spans="17:17">
      <c r="Q20" s="5"/>
    </row>
    <row r="21" spans="17:17">
      <c r="Q21" s="5"/>
    </row>
    <row r="22" spans="17:17">
      <c r="Q22" s="5"/>
    </row>
    <row r="23" spans="17:17">
      <c r="Q23" s="5"/>
    </row>
    <row r="24" spans="17:17">
      <c r="Q24" s="5"/>
    </row>
    <row r="25" spans="17:17">
      <c r="Q25" s="5"/>
    </row>
    <row r="26" spans="17:17">
      <c r="Q26" s="5"/>
    </row>
  </sheetData>
  <sheetProtection selectLockedCells="1" selectUn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6BE22-58B4-4ACE-BE9B-03AA238E8AA8}">
  <sheetPr codeName="Blad3"/>
  <dimension ref="B2:J9"/>
  <sheetViews>
    <sheetView workbookViewId="0">
      <selection activeCell="H8" sqref="H8"/>
    </sheetView>
  </sheetViews>
  <sheetFormatPr defaultRowHeight="12.75"/>
  <cols>
    <col min="2" max="2" width="11.7109375" bestFit="1" customWidth="1"/>
    <col min="3" max="8" width="57.140625" customWidth="1"/>
    <col min="10" max="10" width="57.140625" customWidth="1"/>
  </cols>
  <sheetData>
    <row r="2" spans="2:10">
      <c r="B2" t="s">
        <v>135</v>
      </c>
      <c r="C2" t="s">
        <v>255</v>
      </c>
      <c r="D2" t="s">
        <v>103</v>
      </c>
      <c r="E2" s="11" t="s">
        <v>102</v>
      </c>
      <c r="F2" s="11" t="s">
        <v>101</v>
      </c>
      <c r="G2" s="11" t="s">
        <v>100</v>
      </c>
      <c r="H2" s="11" t="s">
        <v>99</v>
      </c>
      <c r="J2" t="s">
        <v>136</v>
      </c>
    </row>
    <row r="3" spans="2:10" ht="165.75">
      <c r="B3" t="s">
        <v>6</v>
      </c>
      <c r="C3" t="s">
        <v>256</v>
      </c>
      <c r="D3" s="66" t="s">
        <v>257</v>
      </c>
      <c r="E3" s="66" t="s">
        <v>258</v>
      </c>
      <c r="F3" s="66" t="s">
        <v>259</v>
      </c>
      <c r="G3" s="66" t="s">
        <v>260</v>
      </c>
      <c r="H3" s="66" t="s">
        <v>261</v>
      </c>
      <c r="J3" s="4" t="str">
        <f ca="1">IF(Werkblad!N171&lt;0,C3,IF(Werkblad!N171&lt;1.9,D3,IF(Werkblad!N171&lt;2.7,E3,IF(Werkblad!N171&lt;3.5,F3,IF(Werkblad!N171&lt;4.3,G3,H3)))))</f>
        <v>Es wurde eine falsche Antwort in Abschnitt 1 gegeben.</v>
      </c>
    </row>
    <row r="4" spans="2:10" ht="293.25">
      <c r="B4" t="s">
        <v>9</v>
      </c>
      <c r="C4" t="s">
        <v>262</v>
      </c>
      <c r="D4" s="66" t="s">
        <v>263</v>
      </c>
      <c r="E4" s="4" t="s">
        <v>319</v>
      </c>
      <c r="F4" s="4" t="s">
        <v>320</v>
      </c>
      <c r="G4" s="4" t="s">
        <v>321</v>
      </c>
      <c r="H4" s="4" t="s">
        <v>322</v>
      </c>
      <c r="J4" s="4" t="str">
        <f ca="1">IF(Werkblad!N172&lt;0,C4,IF(Werkblad!N172&lt;1.9,D4,IF(Werkblad!N172&lt;2.7,E4,IF(Werkblad!N172&lt;3.5,F4,IF(Werkblad!N172&lt;4.3,G4,H4)))))</f>
        <v>Es wurde eine falsche Antwort in Abschnitt 2 gegeben.</v>
      </c>
    </row>
    <row r="5" spans="2:10" ht="153">
      <c r="B5" t="s">
        <v>128</v>
      </c>
      <c r="C5" t="s">
        <v>264</v>
      </c>
      <c r="D5" s="66" t="s">
        <v>265</v>
      </c>
      <c r="E5" s="4" t="s">
        <v>266</v>
      </c>
      <c r="F5" s="4" t="s">
        <v>267</v>
      </c>
      <c r="G5" s="4" t="s">
        <v>268</v>
      </c>
      <c r="H5" s="4" t="s">
        <v>269</v>
      </c>
      <c r="J5" s="4" t="str">
        <f ca="1">IF(Werkblad!N173&lt;0,C5,IF(Werkblad!N173&lt;1.9,D5,IF(Werkblad!N173&lt;2.7,E5,IF(Werkblad!N173&lt;3.5,F5,IF(Werkblad!N173&lt;4.3,G5,H5)))))</f>
        <v>Es wurde eine falsche Antwort in Abschnitt 3 gegeben.</v>
      </c>
    </row>
    <row r="6" spans="2:10" ht="178.5">
      <c r="B6" t="s">
        <v>127</v>
      </c>
      <c r="C6" t="s">
        <v>270</v>
      </c>
      <c r="D6" s="66" t="s">
        <v>271</v>
      </c>
      <c r="E6" s="4" t="s">
        <v>272</v>
      </c>
      <c r="F6" s="4" t="s">
        <v>273</v>
      </c>
      <c r="G6" s="4" t="s">
        <v>274</v>
      </c>
      <c r="H6" s="4" t="s">
        <v>275</v>
      </c>
      <c r="J6" s="4" t="str">
        <f ca="1">IF(Werkblad!N174&lt;0,C6,IF(Werkblad!N174&lt;1.9,D6,IF(Werkblad!N174&lt;2.7,E6,IF(Werkblad!N174&lt;3.5,F6,IF(Werkblad!N174&lt;4.3,G6,H6)))))</f>
        <v>Es wurde eine falsche Antwort in Abschnitt 4 gegeben.</v>
      </c>
    </row>
    <row r="7" spans="2:10" ht="191.25">
      <c r="B7" t="s">
        <v>21</v>
      </c>
      <c r="C7" t="s">
        <v>276</v>
      </c>
      <c r="D7" s="66" t="s">
        <v>323</v>
      </c>
      <c r="E7" s="4" t="s">
        <v>324</v>
      </c>
      <c r="F7" s="4" t="s">
        <v>325</v>
      </c>
      <c r="G7" s="4" t="s">
        <v>326</v>
      </c>
      <c r="H7" s="4" t="s">
        <v>327</v>
      </c>
      <c r="J7" s="4" t="str">
        <f ca="1">IF(Werkblad!N175&lt;0,C7,IF(Werkblad!N175&lt;1.9,D7,IF(Werkblad!N175&lt;2.7,E7,IF(Werkblad!N175&lt;3.5,F7,IF(Werkblad!N175&lt;4.3,G7,H7)))))</f>
        <v>Es wurde eine falsche Antwort in Abschnitt 5 gegeben.</v>
      </c>
    </row>
    <row r="9" spans="2:10">
      <c r="B9" s="10"/>
    </row>
  </sheetData>
  <sheetProtection selectLockedCells="1" selectUnlockedCell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21773-4FC6-4ED9-9F03-DCE0CA31EBA4}">
  <sheetPr codeName="Blad5"/>
  <dimension ref="B1:AK68"/>
  <sheetViews>
    <sheetView zoomScaleNormal="100" workbookViewId="0"/>
  </sheetViews>
  <sheetFormatPr defaultColWidth="9.140625" defaultRowHeight="12.75"/>
  <cols>
    <col min="1" max="1" width="3.5703125" style="31" customWidth="1"/>
    <col min="2" max="2" width="5.28515625" style="31" customWidth="1"/>
    <col min="3" max="3" width="21.85546875" style="31" customWidth="1"/>
    <col min="4" max="4" width="7.140625" style="31" customWidth="1"/>
    <col min="5" max="5" width="1.140625" style="31" customWidth="1"/>
    <col min="6" max="6" width="8.140625" style="31" customWidth="1"/>
    <col min="7" max="7" width="2" style="31" customWidth="1"/>
    <col min="8" max="8" width="7.140625" style="31" customWidth="1"/>
    <col min="9" max="9" width="1.140625" style="31" customWidth="1"/>
    <col min="10" max="10" width="7.140625" style="31" customWidth="1"/>
    <col min="11" max="11" width="1.140625" style="31" customWidth="1"/>
    <col min="12" max="12" width="14.5703125" style="31" customWidth="1"/>
    <col min="13" max="13" width="1.140625" style="31" customWidth="1"/>
    <col min="14" max="14" width="7.28515625" style="31" customWidth="1"/>
    <col min="15" max="15" width="1.140625" style="31" customWidth="1"/>
    <col min="16" max="16" width="7.28515625" style="31" customWidth="1"/>
    <col min="17" max="17" width="1.140625" style="31" customWidth="1"/>
    <col min="18" max="18" width="7.28515625" style="31" customWidth="1"/>
    <col min="19" max="19" width="1.140625" style="31" customWidth="1"/>
    <col min="20" max="21" width="7.28515625" style="31" customWidth="1"/>
    <col min="22" max="24" width="9.140625" style="31"/>
    <col min="25" max="25" width="4.28515625" style="31" customWidth="1"/>
    <col min="26" max="36" width="10.7109375" style="31" customWidth="1"/>
    <col min="37" max="37" width="4.28515625" style="31" customWidth="1"/>
    <col min="38" max="16384" width="9.140625" style="31"/>
  </cols>
  <sheetData>
    <row r="1" spans="2:37" ht="13.5" thickBot="1"/>
    <row r="2" spans="2:37" s="61" customFormat="1" ht="18.75" thickBot="1">
      <c r="B2" s="103" t="str">
        <f>"Ergebnis des Walkability-Tools für der "&amp;Eingabeblatt!D5&amp;": "&amp;Eingabeblatt!D9</f>
        <v xml:space="preserve">Ergebnis des Walkability-Tools für der Nachbarschaft: </v>
      </c>
      <c r="C2" s="62"/>
      <c r="D2" s="62"/>
      <c r="E2" s="62"/>
      <c r="F2" s="62"/>
      <c r="G2" s="65"/>
      <c r="H2" s="62"/>
      <c r="I2" s="62"/>
      <c r="J2" s="62"/>
      <c r="K2" s="62"/>
      <c r="L2" s="62"/>
      <c r="M2" s="62"/>
      <c r="N2" s="62"/>
      <c r="O2" s="62"/>
      <c r="P2" s="62"/>
      <c r="Q2" s="62"/>
      <c r="R2" s="62"/>
      <c r="S2" s="62"/>
      <c r="T2" s="62"/>
      <c r="U2" s="62"/>
      <c r="V2" s="62"/>
      <c r="W2" s="62"/>
      <c r="X2" s="62"/>
      <c r="Y2" s="62" t="s">
        <v>288</v>
      </c>
      <c r="Z2" s="62"/>
      <c r="AA2" s="62"/>
      <c r="AB2" s="62"/>
      <c r="AC2" s="62"/>
      <c r="AD2" s="62"/>
      <c r="AE2" s="62"/>
      <c r="AF2" s="62"/>
      <c r="AG2" s="62"/>
      <c r="AH2" s="62"/>
      <c r="AI2" s="62"/>
      <c r="AJ2" s="62"/>
      <c r="AK2" s="63"/>
    </row>
    <row r="4" spans="2:37">
      <c r="L4"/>
      <c r="Y4" s="30"/>
      <c r="Z4" s="30"/>
      <c r="AA4" s="30"/>
      <c r="AB4" s="30"/>
      <c r="AC4" s="30"/>
      <c r="AD4" s="30"/>
      <c r="AE4" s="30"/>
      <c r="AF4" s="30"/>
      <c r="AG4" s="30"/>
      <c r="AH4" s="30"/>
      <c r="AI4" s="30"/>
      <c r="AJ4" s="30"/>
      <c r="AK4" s="30"/>
    </row>
    <row r="5" spans="2:37" ht="12.75" customHeight="1">
      <c r="L5" s="135"/>
      <c r="M5" s="32"/>
      <c r="Y5" s="30"/>
      <c r="Z5" s="99" t="s">
        <v>289</v>
      </c>
      <c r="AA5" s="33"/>
      <c r="AB5" s="33"/>
      <c r="AC5" s="33"/>
      <c r="AD5" s="33"/>
      <c r="AE5" s="33"/>
      <c r="AF5" s="33"/>
      <c r="AG5" s="33"/>
      <c r="AH5" s="33"/>
      <c r="AI5" s="33"/>
      <c r="AJ5" s="33"/>
      <c r="AK5" s="30"/>
    </row>
    <row r="6" spans="2:37" ht="12.75" customHeight="1">
      <c r="L6" s="135"/>
      <c r="M6" s="32"/>
      <c r="Y6" s="30"/>
      <c r="Z6" s="133" t="s">
        <v>290</v>
      </c>
      <c r="AA6" s="133"/>
      <c r="AB6" s="133"/>
      <c r="AC6" s="133"/>
      <c r="AD6" s="133"/>
      <c r="AE6" s="133"/>
      <c r="AF6" s="133"/>
      <c r="AG6" s="133"/>
      <c r="AH6" s="133"/>
      <c r="AI6" s="133"/>
      <c r="AJ6" s="133"/>
      <c r="AK6" s="30"/>
    </row>
    <row r="7" spans="2:37">
      <c r="L7" s="135"/>
      <c r="M7" s="32"/>
      <c r="P7" s="140" t="s">
        <v>283</v>
      </c>
      <c r="Q7" s="141"/>
      <c r="R7" s="141"/>
      <c r="S7" s="141"/>
      <c r="T7" s="141"/>
      <c r="U7" s="141"/>
      <c r="V7" s="141"/>
      <c r="W7" s="141"/>
      <c r="X7" s="141"/>
      <c r="Y7" s="30"/>
      <c r="Z7" s="133"/>
      <c r="AA7" s="133"/>
      <c r="AB7" s="133"/>
      <c r="AC7" s="133"/>
      <c r="AD7" s="133"/>
      <c r="AE7" s="133"/>
      <c r="AF7" s="133"/>
      <c r="AG7" s="133"/>
      <c r="AH7" s="133"/>
      <c r="AI7" s="133"/>
      <c r="AJ7" s="133"/>
      <c r="AK7" s="30"/>
    </row>
    <row r="8" spans="2:37">
      <c r="L8" s="135"/>
      <c r="M8" s="32"/>
      <c r="P8" s="141"/>
      <c r="Q8" s="141"/>
      <c r="R8" s="141"/>
      <c r="S8" s="141"/>
      <c r="T8" s="141"/>
      <c r="U8" s="141"/>
      <c r="V8" s="141"/>
      <c r="W8" s="141"/>
      <c r="X8" s="141"/>
      <c r="Y8" s="30"/>
      <c r="Z8" s="133"/>
      <c r="AA8" s="133"/>
      <c r="AB8" s="133"/>
      <c r="AC8" s="133"/>
      <c r="AD8" s="133"/>
      <c r="AE8" s="133"/>
      <c r="AF8" s="133"/>
      <c r="AG8" s="133"/>
      <c r="AH8" s="133"/>
      <c r="AI8" s="133"/>
      <c r="AJ8" s="133"/>
      <c r="AK8" s="30"/>
    </row>
    <row r="9" spans="2:37">
      <c r="L9" s="135"/>
      <c r="M9" s="32"/>
      <c r="Y9" s="30"/>
      <c r="Z9" s="133"/>
      <c r="AA9" s="133"/>
      <c r="AB9" s="133"/>
      <c r="AC9" s="133"/>
      <c r="AD9" s="133"/>
      <c r="AE9" s="133"/>
      <c r="AF9" s="133"/>
      <c r="AG9" s="133"/>
      <c r="AH9" s="133"/>
      <c r="AI9" s="133"/>
      <c r="AJ9" s="133"/>
      <c r="AK9" s="30"/>
    </row>
    <row r="10" spans="2:37" ht="12" customHeight="1">
      <c r="L10"/>
      <c r="Y10" s="30"/>
      <c r="Z10" s="30"/>
      <c r="AA10" s="30"/>
      <c r="AB10" s="30"/>
      <c r="AC10" s="30"/>
      <c r="AD10" s="30"/>
      <c r="AE10" s="30"/>
      <c r="AF10" s="30"/>
      <c r="AG10" s="30"/>
      <c r="AH10" s="30"/>
      <c r="AI10" s="30"/>
      <c r="AJ10" s="30"/>
      <c r="AK10" s="30"/>
    </row>
    <row r="11" spans="2:37" ht="13.5" customHeight="1" thickBot="1">
      <c r="J11" s="135"/>
      <c r="K11" s="135"/>
      <c r="L11" s="135"/>
      <c r="M11" s="135"/>
      <c r="N11" s="135"/>
      <c r="O11" s="32"/>
      <c r="Y11" s="30"/>
      <c r="Z11" s="99" t="s">
        <v>291</v>
      </c>
      <c r="AA11" s="33"/>
      <c r="AB11" s="33"/>
      <c r="AC11" s="33"/>
      <c r="AD11" s="33"/>
      <c r="AE11" s="33"/>
      <c r="AF11" s="33"/>
      <c r="AG11" s="33"/>
      <c r="AH11" s="33"/>
      <c r="AI11" s="33"/>
      <c r="AJ11" s="33"/>
      <c r="AK11" s="30"/>
    </row>
    <row r="12" spans="2:37" ht="13.15" customHeight="1">
      <c r="B12" s="136" t="s">
        <v>313</v>
      </c>
      <c r="C12" s="137"/>
      <c r="D12" s="67"/>
      <c r="E12" s="67"/>
      <c r="F12" s="67"/>
      <c r="G12" s="67"/>
      <c r="H12" s="67"/>
      <c r="J12" s="135"/>
      <c r="K12" s="135"/>
      <c r="L12" s="135"/>
      <c r="M12" s="135"/>
      <c r="N12" s="135"/>
      <c r="O12" s="32"/>
      <c r="Y12" s="30"/>
      <c r="Z12" s="133" t="str">
        <f ca="1">Standaardtekst!J3</f>
        <v>Es wurde eine falsche Antwort in Abschnitt 1 gegeben.</v>
      </c>
      <c r="AA12" s="133"/>
      <c r="AB12" s="133"/>
      <c r="AC12" s="133"/>
      <c r="AD12" s="133"/>
      <c r="AE12" s="133"/>
      <c r="AF12" s="133"/>
      <c r="AG12" s="133"/>
      <c r="AH12" s="133"/>
      <c r="AI12" s="133"/>
      <c r="AJ12" s="133"/>
      <c r="AK12" s="30"/>
    </row>
    <row r="13" spans="2:37" ht="13.15" customHeight="1">
      <c r="B13" s="138"/>
      <c r="C13" s="139"/>
      <c r="D13" s="67"/>
      <c r="E13" s="67"/>
      <c r="F13" s="67"/>
      <c r="G13" s="67"/>
      <c r="H13" s="67"/>
      <c r="J13" s="135"/>
      <c r="K13" s="135"/>
      <c r="L13" s="135"/>
      <c r="M13" s="135"/>
      <c r="N13" s="135"/>
      <c r="O13" s="32"/>
      <c r="R13" s="140" t="s">
        <v>284</v>
      </c>
      <c r="S13" s="141"/>
      <c r="T13" s="141"/>
      <c r="U13" s="141"/>
      <c r="V13" s="141"/>
      <c r="W13" s="141"/>
      <c r="X13" s="141"/>
      <c r="Y13" s="30"/>
      <c r="Z13" s="133"/>
      <c r="AA13" s="133"/>
      <c r="AB13" s="133"/>
      <c r="AC13" s="133"/>
      <c r="AD13" s="133"/>
      <c r="AE13" s="133"/>
      <c r="AF13" s="133"/>
      <c r="AG13" s="133"/>
      <c r="AH13" s="133"/>
      <c r="AI13" s="133"/>
      <c r="AJ13" s="133"/>
      <c r="AK13" s="30"/>
    </row>
    <row r="14" spans="2:37" ht="13.15" customHeight="1" thickBot="1">
      <c r="B14" s="68"/>
      <c r="C14" s="69"/>
      <c r="J14" s="135"/>
      <c r="K14" s="135"/>
      <c r="L14" s="135"/>
      <c r="M14" s="135"/>
      <c r="N14" s="135"/>
      <c r="O14" s="32"/>
      <c r="R14" s="141"/>
      <c r="S14" s="141"/>
      <c r="T14" s="141"/>
      <c r="U14" s="141"/>
      <c r="V14" s="141"/>
      <c r="W14" s="141"/>
      <c r="X14" s="141"/>
      <c r="Y14" s="30"/>
      <c r="Z14" s="133"/>
      <c r="AA14" s="133"/>
      <c r="AB14" s="133"/>
      <c r="AC14" s="133"/>
      <c r="AD14" s="133"/>
      <c r="AE14" s="133"/>
      <c r="AF14" s="133"/>
      <c r="AG14" s="133"/>
      <c r="AH14" s="133"/>
      <c r="AI14" s="133"/>
      <c r="AJ14" s="133"/>
      <c r="AK14" s="30"/>
    </row>
    <row r="15" spans="2:37" ht="13.5" thickBot="1">
      <c r="B15" s="75"/>
      <c r="C15" s="76" t="s">
        <v>277</v>
      </c>
      <c r="J15" s="135"/>
      <c r="K15" s="135"/>
      <c r="L15" s="135"/>
      <c r="M15" s="135"/>
      <c r="N15" s="135"/>
      <c r="O15" s="32"/>
      <c r="Y15" s="30"/>
      <c r="Z15" s="133"/>
      <c r="AA15" s="133"/>
      <c r="AB15" s="133"/>
      <c r="AC15" s="133"/>
      <c r="AD15" s="133"/>
      <c r="AE15" s="133"/>
      <c r="AF15" s="133"/>
      <c r="AG15" s="133"/>
      <c r="AH15" s="133"/>
      <c r="AI15" s="133"/>
      <c r="AJ15" s="133"/>
      <c r="AK15" s="30"/>
    </row>
    <row r="16" spans="2:37" ht="12" customHeight="1" thickBot="1">
      <c r="B16" s="71"/>
      <c r="C16" s="70" t="s">
        <v>278</v>
      </c>
      <c r="Y16" s="30"/>
      <c r="Z16" s="133"/>
      <c r="AA16" s="133"/>
      <c r="AB16" s="133"/>
      <c r="AC16" s="133"/>
      <c r="AD16" s="133"/>
      <c r="AE16" s="133"/>
      <c r="AF16" s="133"/>
      <c r="AG16" s="133"/>
      <c r="AH16" s="133"/>
      <c r="AI16" s="133"/>
      <c r="AJ16" s="133"/>
      <c r="AK16" s="30"/>
    </row>
    <row r="17" spans="2:37" ht="13.5" thickBot="1">
      <c r="B17" s="77"/>
      <c r="C17" s="76" t="s">
        <v>279</v>
      </c>
      <c r="H17" s="135"/>
      <c r="I17" s="135"/>
      <c r="J17" s="135"/>
      <c r="K17" s="135"/>
      <c r="L17" s="135"/>
      <c r="M17" s="135"/>
      <c r="N17" s="135"/>
      <c r="O17" s="135"/>
      <c r="P17" s="135"/>
      <c r="Q17" s="32"/>
      <c r="Y17" s="30"/>
      <c r="Z17" s="133"/>
      <c r="AA17" s="133"/>
      <c r="AB17" s="133"/>
      <c r="AC17" s="133"/>
      <c r="AD17" s="133"/>
      <c r="AE17" s="133"/>
      <c r="AF17" s="133"/>
      <c r="AG17" s="133"/>
      <c r="AH17" s="133"/>
      <c r="AI17" s="133"/>
      <c r="AJ17" s="133"/>
      <c r="AK17" s="30"/>
    </row>
    <row r="18" spans="2:37" ht="13.5" thickBot="1">
      <c r="B18" s="72"/>
      <c r="C18" s="57" t="s">
        <v>280</v>
      </c>
      <c r="H18" s="135"/>
      <c r="I18" s="135"/>
      <c r="J18" s="135"/>
      <c r="K18" s="135"/>
      <c r="L18" s="135"/>
      <c r="M18" s="135"/>
      <c r="N18" s="135"/>
      <c r="O18" s="135"/>
      <c r="P18" s="135"/>
      <c r="Q18" s="32"/>
      <c r="Y18" s="30"/>
      <c r="Z18" s="133"/>
      <c r="AA18" s="133"/>
      <c r="AB18" s="133"/>
      <c r="AC18" s="133"/>
      <c r="AD18" s="133"/>
      <c r="AE18" s="133"/>
      <c r="AF18" s="133"/>
      <c r="AG18" s="133"/>
      <c r="AH18" s="133"/>
      <c r="AI18" s="133"/>
      <c r="AJ18" s="133"/>
      <c r="AK18" s="30"/>
    </row>
    <row r="19" spans="2:37" ht="13.15" customHeight="1" thickBot="1">
      <c r="B19" s="78"/>
      <c r="C19" s="79" t="s">
        <v>281</v>
      </c>
      <c r="H19" s="135"/>
      <c r="I19" s="135"/>
      <c r="J19" s="135"/>
      <c r="K19" s="135"/>
      <c r="L19" s="135"/>
      <c r="M19" s="135"/>
      <c r="N19" s="135"/>
      <c r="O19" s="135"/>
      <c r="P19" s="135"/>
      <c r="Q19" s="32"/>
      <c r="T19" s="140" t="s">
        <v>285</v>
      </c>
      <c r="U19" s="141"/>
      <c r="V19" s="141"/>
      <c r="W19" s="141"/>
      <c r="X19" s="141"/>
      <c r="Y19" s="30"/>
      <c r="Z19" s="133"/>
      <c r="AA19" s="133"/>
      <c r="AB19" s="133"/>
      <c r="AC19" s="133"/>
      <c r="AD19" s="133"/>
      <c r="AE19" s="133"/>
      <c r="AF19" s="133"/>
      <c r="AG19" s="133"/>
      <c r="AH19" s="133"/>
      <c r="AI19" s="133"/>
      <c r="AJ19" s="133"/>
      <c r="AK19" s="30"/>
    </row>
    <row r="20" spans="2:37" ht="13.15" customHeight="1" thickBot="1">
      <c r="B20" s="73"/>
      <c r="C20" s="74" t="s">
        <v>282</v>
      </c>
      <c r="H20" s="135"/>
      <c r="I20" s="135"/>
      <c r="J20" s="135"/>
      <c r="K20" s="135"/>
      <c r="L20" s="135"/>
      <c r="M20" s="135"/>
      <c r="N20" s="135"/>
      <c r="O20" s="135"/>
      <c r="P20" s="135"/>
      <c r="Q20" s="32"/>
      <c r="T20" s="141"/>
      <c r="U20" s="141"/>
      <c r="V20" s="141"/>
      <c r="W20" s="141"/>
      <c r="X20" s="141"/>
      <c r="Y20" s="30"/>
      <c r="Z20" s="133"/>
      <c r="AA20" s="133"/>
      <c r="AB20" s="133"/>
      <c r="AC20" s="133"/>
      <c r="AD20" s="133"/>
      <c r="AE20" s="133"/>
      <c r="AF20" s="133"/>
      <c r="AG20" s="133"/>
      <c r="AH20" s="133"/>
      <c r="AI20" s="133"/>
      <c r="AJ20" s="133"/>
      <c r="AK20" s="30"/>
    </row>
    <row r="21" spans="2:37">
      <c r="H21" s="135"/>
      <c r="I21" s="135"/>
      <c r="J21" s="135"/>
      <c r="K21" s="135"/>
      <c r="L21" s="135"/>
      <c r="M21" s="135"/>
      <c r="N21" s="135"/>
      <c r="O21" s="135"/>
      <c r="P21" s="135"/>
      <c r="Q21" s="32"/>
      <c r="Y21" s="30"/>
      <c r="Z21" s="33"/>
      <c r="AA21" s="33"/>
      <c r="AB21" s="33"/>
      <c r="AC21" s="33"/>
      <c r="AD21" s="33"/>
      <c r="AE21" s="33"/>
      <c r="AF21" s="33"/>
      <c r="AG21" s="33"/>
      <c r="AH21" s="33"/>
      <c r="AI21" s="33"/>
      <c r="AJ21" s="33"/>
      <c r="AK21" s="30"/>
    </row>
    <row r="22" spans="2:37" ht="12" customHeight="1">
      <c r="B22" s="134" t="str">
        <f>IF(Werkblad!P171=0,"","Frage "&amp;Werkblad!P171&amp;" hat eine falsche Eingabe")</f>
        <v>Frage 0.2 hat eine falsche Eingabe</v>
      </c>
      <c r="C22" s="134"/>
      <c r="Y22" s="30"/>
      <c r="Z22" s="99" t="s">
        <v>314</v>
      </c>
      <c r="AA22" s="33"/>
      <c r="AB22" s="33"/>
      <c r="AC22" s="33"/>
      <c r="AD22" s="33"/>
      <c r="AE22" s="33"/>
      <c r="AF22" s="33"/>
      <c r="AG22" s="33"/>
      <c r="AH22" s="33"/>
      <c r="AI22" s="33"/>
      <c r="AJ22" s="33"/>
      <c r="AK22" s="30"/>
    </row>
    <row r="23" spans="2:37" ht="12.75" customHeight="1">
      <c r="B23" s="134"/>
      <c r="C23" s="134"/>
      <c r="F23" s="135"/>
      <c r="G23" s="135"/>
      <c r="H23" s="135"/>
      <c r="I23" s="135"/>
      <c r="J23" s="135"/>
      <c r="K23" s="135"/>
      <c r="L23" s="135"/>
      <c r="M23" s="135"/>
      <c r="N23" s="135"/>
      <c r="O23" s="135"/>
      <c r="P23" s="135"/>
      <c r="Q23" s="135"/>
      <c r="R23" s="135"/>
      <c r="S23" s="32"/>
      <c r="Y23" s="30"/>
      <c r="Z23" s="133" t="str">
        <f ca="1">Standaardtekst!J4</f>
        <v>Es wurde eine falsche Antwort in Abschnitt 2 gegeben.</v>
      </c>
      <c r="AA23" s="133"/>
      <c r="AB23" s="133"/>
      <c r="AC23" s="133"/>
      <c r="AD23" s="133"/>
      <c r="AE23" s="133"/>
      <c r="AF23" s="133"/>
      <c r="AG23" s="133"/>
      <c r="AH23" s="133"/>
      <c r="AI23" s="133"/>
      <c r="AJ23" s="133"/>
      <c r="AK23" s="30"/>
    </row>
    <row r="24" spans="2:37" ht="13.15" customHeight="1">
      <c r="F24" s="135"/>
      <c r="G24" s="135"/>
      <c r="H24" s="135"/>
      <c r="I24" s="135"/>
      <c r="J24" s="135"/>
      <c r="K24" s="135"/>
      <c r="L24" s="135"/>
      <c r="M24" s="135"/>
      <c r="N24" s="135"/>
      <c r="O24" s="135"/>
      <c r="P24" s="135"/>
      <c r="Q24" s="135"/>
      <c r="R24" s="135"/>
      <c r="S24" s="32"/>
      <c r="Y24" s="30"/>
      <c r="Z24" s="133"/>
      <c r="AA24" s="133"/>
      <c r="AB24" s="133"/>
      <c r="AC24" s="133"/>
      <c r="AD24" s="133"/>
      <c r="AE24" s="133"/>
      <c r="AF24" s="133"/>
      <c r="AG24" s="133"/>
      <c r="AH24" s="133"/>
      <c r="AI24" s="133"/>
      <c r="AJ24" s="133"/>
      <c r="AK24" s="30"/>
    </row>
    <row r="25" spans="2:37" ht="13.15" customHeight="1">
      <c r="F25" s="135"/>
      <c r="G25" s="135"/>
      <c r="H25" s="135"/>
      <c r="I25" s="135"/>
      <c r="J25" s="135"/>
      <c r="K25" s="135"/>
      <c r="L25" s="135"/>
      <c r="M25" s="135"/>
      <c r="N25" s="135"/>
      <c r="O25" s="135"/>
      <c r="P25" s="135"/>
      <c r="Q25" s="135"/>
      <c r="R25" s="135"/>
      <c r="S25" s="32"/>
      <c r="U25" s="140" t="s">
        <v>286</v>
      </c>
      <c r="V25" s="141"/>
      <c r="W25" s="141"/>
      <c r="X25" s="141"/>
      <c r="Y25" s="30"/>
      <c r="Z25" s="133"/>
      <c r="AA25" s="133"/>
      <c r="AB25" s="133"/>
      <c r="AC25" s="133"/>
      <c r="AD25" s="133"/>
      <c r="AE25" s="133"/>
      <c r="AF25" s="133"/>
      <c r="AG25" s="133"/>
      <c r="AH25" s="133"/>
      <c r="AI25" s="133"/>
      <c r="AJ25" s="133"/>
      <c r="AK25" s="30"/>
    </row>
    <row r="26" spans="2:37" ht="13.15" customHeight="1">
      <c r="F26" s="135"/>
      <c r="G26" s="135"/>
      <c r="H26" s="135"/>
      <c r="I26" s="135"/>
      <c r="J26" s="135"/>
      <c r="K26" s="135"/>
      <c r="L26" s="135"/>
      <c r="M26" s="135"/>
      <c r="N26" s="135"/>
      <c r="O26" s="135"/>
      <c r="P26" s="135"/>
      <c r="Q26" s="135"/>
      <c r="R26" s="135"/>
      <c r="S26" s="32"/>
      <c r="U26" s="141"/>
      <c r="V26" s="141"/>
      <c r="W26" s="141"/>
      <c r="X26" s="141"/>
      <c r="Y26" s="30"/>
      <c r="Z26" s="133"/>
      <c r="AA26" s="133"/>
      <c r="AB26" s="133"/>
      <c r="AC26" s="133"/>
      <c r="AD26" s="133"/>
      <c r="AE26" s="133"/>
      <c r="AF26" s="133"/>
      <c r="AG26" s="133"/>
      <c r="AH26" s="133"/>
      <c r="AI26" s="133"/>
      <c r="AJ26" s="133"/>
      <c r="AK26" s="30"/>
    </row>
    <row r="27" spans="2:37">
      <c r="F27" s="135"/>
      <c r="G27" s="135"/>
      <c r="H27" s="135"/>
      <c r="I27" s="135"/>
      <c r="J27" s="135"/>
      <c r="K27" s="135"/>
      <c r="L27" s="135"/>
      <c r="M27" s="135"/>
      <c r="N27" s="135"/>
      <c r="O27" s="135"/>
      <c r="P27" s="135"/>
      <c r="Q27" s="135"/>
      <c r="R27" s="135"/>
      <c r="S27" s="32"/>
      <c r="Y27" s="30"/>
      <c r="Z27" s="133"/>
      <c r="AA27" s="133"/>
      <c r="AB27" s="133"/>
      <c r="AC27" s="133"/>
      <c r="AD27" s="133"/>
      <c r="AE27" s="133"/>
      <c r="AF27" s="133"/>
      <c r="AG27" s="133"/>
      <c r="AH27" s="133"/>
      <c r="AI27" s="133"/>
      <c r="AJ27" s="133"/>
      <c r="AK27" s="30"/>
    </row>
    <row r="28" spans="2:37" ht="12" customHeight="1">
      <c r="E28"/>
      <c r="Y28" s="30"/>
      <c r="Z28" s="133"/>
      <c r="AA28" s="133"/>
      <c r="AB28" s="133"/>
      <c r="AC28" s="133"/>
      <c r="AD28" s="133"/>
      <c r="AE28" s="133"/>
      <c r="AF28" s="133"/>
      <c r="AG28" s="133"/>
      <c r="AH28" s="133"/>
      <c r="AI28" s="133"/>
      <c r="AJ28" s="133"/>
      <c r="AK28" s="30"/>
    </row>
    <row r="29" spans="2:37">
      <c r="D29" s="135"/>
      <c r="E29" s="135"/>
      <c r="F29" s="135"/>
      <c r="G29" s="135"/>
      <c r="H29" s="135"/>
      <c r="I29" s="135"/>
      <c r="J29" s="135"/>
      <c r="K29" s="135"/>
      <c r="L29" s="135"/>
      <c r="M29" s="135"/>
      <c r="N29" s="135"/>
      <c r="O29" s="135"/>
      <c r="P29" s="135"/>
      <c r="Q29" s="135"/>
      <c r="R29" s="135"/>
      <c r="S29" s="135"/>
      <c r="T29" s="135"/>
      <c r="Y29" s="30"/>
      <c r="Z29" s="133"/>
      <c r="AA29" s="133"/>
      <c r="AB29" s="133"/>
      <c r="AC29" s="133"/>
      <c r="AD29" s="133"/>
      <c r="AE29" s="133"/>
      <c r="AF29" s="133"/>
      <c r="AG29" s="133"/>
      <c r="AH29" s="133"/>
      <c r="AI29" s="133"/>
      <c r="AJ29" s="133"/>
      <c r="AK29" s="30"/>
    </row>
    <row r="30" spans="2:37">
      <c r="D30" s="135"/>
      <c r="E30" s="135"/>
      <c r="F30" s="135"/>
      <c r="G30" s="135"/>
      <c r="H30" s="135"/>
      <c r="I30" s="135"/>
      <c r="J30" s="135"/>
      <c r="K30" s="135"/>
      <c r="L30" s="135"/>
      <c r="M30" s="135"/>
      <c r="N30" s="135"/>
      <c r="O30" s="135"/>
      <c r="P30" s="135"/>
      <c r="Q30" s="135"/>
      <c r="R30" s="135"/>
      <c r="S30" s="135"/>
      <c r="T30" s="135"/>
      <c r="Y30" s="30"/>
      <c r="Z30" s="133"/>
      <c r="AA30" s="133"/>
      <c r="AB30" s="133"/>
      <c r="AC30" s="133"/>
      <c r="AD30" s="133"/>
      <c r="AE30" s="133"/>
      <c r="AF30" s="133"/>
      <c r="AG30" s="133"/>
      <c r="AH30" s="133"/>
      <c r="AI30" s="133"/>
      <c r="AJ30" s="133"/>
      <c r="AK30" s="30"/>
    </row>
    <row r="31" spans="2:37" ht="13.15" customHeight="1">
      <c r="D31" s="135"/>
      <c r="E31" s="135"/>
      <c r="F31" s="135"/>
      <c r="G31" s="135"/>
      <c r="H31" s="135"/>
      <c r="I31" s="135"/>
      <c r="J31" s="135"/>
      <c r="K31" s="135"/>
      <c r="L31" s="135"/>
      <c r="M31" s="135"/>
      <c r="N31" s="135"/>
      <c r="O31" s="135"/>
      <c r="P31" s="135"/>
      <c r="Q31" s="135"/>
      <c r="R31" s="135"/>
      <c r="S31" s="135"/>
      <c r="T31" s="135"/>
      <c r="V31" s="140" t="s">
        <v>287</v>
      </c>
      <c r="W31" s="141"/>
      <c r="X31" s="141"/>
      <c r="Y31" s="30"/>
      <c r="Z31" s="133"/>
      <c r="AA31" s="133"/>
      <c r="AB31" s="133"/>
      <c r="AC31" s="133"/>
      <c r="AD31" s="133"/>
      <c r="AE31" s="133"/>
      <c r="AF31" s="133"/>
      <c r="AG31" s="133"/>
      <c r="AH31" s="133"/>
      <c r="AI31" s="133"/>
      <c r="AJ31" s="133"/>
      <c r="AK31" s="30"/>
    </row>
    <row r="32" spans="2:37" ht="13.15" customHeight="1">
      <c r="D32" s="135"/>
      <c r="E32" s="135"/>
      <c r="F32" s="135"/>
      <c r="G32" s="135"/>
      <c r="H32" s="135"/>
      <c r="I32" s="135"/>
      <c r="J32" s="135"/>
      <c r="K32" s="135"/>
      <c r="L32" s="135"/>
      <c r="M32" s="135"/>
      <c r="N32" s="135"/>
      <c r="O32" s="135"/>
      <c r="P32" s="135"/>
      <c r="Q32" s="135"/>
      <c r="R32" s="135"/>
      <c r="S32" s="135"/>
      <c r="T32" s="135"/>
      <c r="V32" s="141"/>
      <c r="W32" s="141"/>
      <c r="X32" s="141"/>
      <c r="Y32" s="30"/>
      <c r="Z32" s="133"/>
      <c r="AA32" s="133"/>
      <c r="AB32" s="133"/>
      <c r="AC32" s="133"/>
      <c r="AD32" s="133"/>
      <c r="AE32" s="133"/>
      <c r="AF32" s="133"/>
      <c r="AG32" s="133"/>
      <c r="AH32" s="133"/>
      <c r="AI32" s="133"/>
      <c r="AJ32" s="133"/>
      <c r="AK32" s="30"/>
    </row>
    <row r="33" spans="4:37">
      <c r="D33" s="135"/>
      <c r="E33" s="135"/>
      <c r="F33" s="135"/>
      <c r="G33" s="135"/>
      <c r="H33" s="135"/>
      <c r="I33" s="135"/>
      <c r="J33" s="135"/>
      <c r="K33" s="135"/>
      <c r="L33" s="135"/>
      <c r="M33" s="135"/>
      <c r="N33" s="135"/>
      <c r="O33" s="135"/>
      <c r="P33" s="135"/>
      <c r="Q33" s="135"/>
      <c r="R33" s="135"/>
      <c r="S33" s="135"/>
      <c r="T33" s="135"/>
      <c r="Y33" s="30"/>
      <c r="Z33" s="133"/>
      <c r="AA33" s="133"/>
      <c r="AB33" s="133"/>
      <c r="AC33" s="133"/>
      <c r="AD33" s="133"/>
      <c r="AE33" s="133"/>
      <c r="AF33" s="133"/>
      <c r="AG33" s="133"/>
      <c r="AH33" s="133"/>
      <c r="AI33" s="133"/>
      <c r="AJ33" s="133"/>
      <c r="AK33" s="30"/>
    </row>
    <row r="34" spans="4:37">
      <c r="Y34" s="30"/>
      <c r="Z34" s="133"/>
      <c r="AA34" s="133"/>
      <c r="AB34" s="133"/>
      <c r="AC34" s="133"/>
      <c r="AD34" s="133"/>
      <c r="AE34" s="133"/>
      <c r="AF34" s="133"/>
      <c r="AG34" s="133"/>
      <c r="AH34" s="133"/>
      <c r="AI34" s="133"/>
      <c r="AJ34" s="133"/>
      <c r="AK34" s="30"/>
    </row>
    <row r="35" spans="4:37" ht="12" customHeight="1">
      <c r="Y35" s="30"/>
      <c r="Z35" s="133"/>
      <c r="AA35" s="133"/>
      <c r="AB35" s="133"/>
      <c r="AC35" s="133"/>
      <c r="AD35" s="133"/>
      <c r="AE35" s="133"/>
      <c r="AF35" s="133"/>
      <c r="AG35" s="133"/>
      <c r="AH35" s="133"/>
      <c r="AI35" s="133"/>
      <c r="AJ35" s="133"/>
      <c r="AK35" s="30"/>
    </row>
    <row r="36" spans="4:37">
      <c r="Y36" s="30"/>
      <c r="Z36" s="133"/>
      <c r="AA36" s="133"/>
      <c r="AB36" s="133"/>
      <c r="AC36" s="133"/>
      <c r="AD36" s="133"/>
      <c r="AE36" s="133"/>
      <c r="AF36" s="133"/>
      <c r="AG36" s="133"/>
      <c r="AH36" s="133"/>
      <c r="AI36" s="133"/>
      <c r="AJ36" s="133"/>
      <c r="AK36" s="30"/>
    </row>
    <row r="37" spans="4:37">
      <c r="Y37" s="30"/>
      <c r="Z37" s="30"/>
      <c r="AA37" s="30"/>
      <c r="AB37" s="30"/>
      <c r="AC37" s="30"/>
      <c r="AD37" s="30"/>
      <c r="AE37" s="30"/>
      <c r="AF37" s="30"/>
      <c r="AG37" s="30"/>
      <c r="AH37" s="30"/>
      <c r="AI37" s="30"/>
      <c r="AJ37" s="30"/>
      <c r="AK37" s="30"/>
    </row>
    <row r="38" spans="4:37">
      <c r="Y38" s="30"/>
      <c r="Z38" s="99" t="s">
        <v>315</v>
      </c>
      <c r="AA38" s="33"/>
      <c r="AB38" s="33"/>
      <c r="AC38" s="33"/>
      <c r="AD38" s="33"/>
      <c r="AE38" s="33"/>
      <c r="AF38" s="33"/>
      <c r="AG38" s="33"/>
      <c r="AH38" s="33"/>
      <c r="AI38" s="33"/>
      <c r="AJ38" s="33"/>
      <c r="AK38" s="30"/>
    </row>
    <row r="39" spans="4:37" ht="12.75" customHeight="1">
      <c r="Y39" s="30"/>
      <c r="Z39" s="133" t="str">
        <f ca="1">Standaardtekst!J5</f>
        <v>Es wurde eine falsche Antwort in Abschnitt 3 gegeben.</v>
      </c>
      <c r="AA39" s="133"/>
      <c r="AB39" s="133"/>
      <c r="AC39" s="133"/>
      <c r="AD39" s="133"/>
      <c r="AE39" s="133"/>
      <c r="AF39" s="133"/>
      <c r="AG39" s="133"/>
      <c r="AH39" s="133"/>
      <c r="AI39" s="133"/>
      <c r="AJ39" s="133"/>
      <c r="AK39" s="30"/>
    </row>
    <row r="40" spans="4:37">
      <c r="Y40" s="30"/>
      <c r="Z40" s="133"/>
      <c r="AA40" s="133"/>
      <c r="AB40" s="133"/>
      <c r="AC40" s="133"/>
      <c r="AD40" s="133"/>
      <c r="AE40" s="133"/>
      <c r="AF40" s="133"/>
      <c r="AG40" s="133"/>
      <c r="AH40" s="133"/>
      <c r="AI40" s="133"/>
      <c r="AJ40" s="133"/>
      <c r="AK40" s="30"/>
    </row>
    <row r="41" spans="4:37">
      <c r="Y41" s="30"/>
      <c r="Z41" s="133"/>
      <c r="AA41" s="133"/>
      <c r="AB41" s="133"/>
      <c r="AC41" s="133"/>
      <c r="AD41" s="133"/>
      <c r="AE41" s="133"/>
      <c r="AF41" s="133"/>
      <c r="AG41" s="133"/>
      <c r="AH41" s="133"/>
      <c r="AI41" s="133"/>
      <c r="AJ41" s="133"/>
      <c r="AK41" s="30"/>
    </row>
    <row r="42" spans="4:37">
      <c r="Y42" s="30"/>
      <c r="Z42" s="133"/>
      <c r="AA42" s="133"/>
      <c r="AB42" s="133"/>
      <c r="AC42" s="133"/>
      <c r="AD42" s="133"/>
      <c r="AE42" s="133"/>
      <c r="AF42" s="133"/>
      <c r="AG42" s="133"/>
      <c r="AH42" s="133"/>
      <c r="AI42" s="133"/>
      <c r="AJ42" s="133"/>
      <c r="AK42" s="30"/>
    </row>
    <row r="43" spans="4:37">
      <c r="Y43" s="30"/>
      <c r="Z43" s="133"/>
      <c r="AA43" s="133"/>
      <c r="AB43" s="133"/>
      <c r="AC43" s="133"/>
      <c r="AD43" s="133"/>
      <c r="AE43" s="133"/>
      <c r="AF43" s="133"/>
      <c r="AG43" s="133"/>
      <c r="AH43" s="133"/>
      <c r="AI43" s="133"/>
      <c r="AJ43" s="133"/>
      <c r="AK43" s="30"/>
    </row>
    <row r="44" spans="4:37">
      <c r="Y44" s="30"/>
      <c r="Z44" s="133"/>
      <c r="AA44" s="133"/>
      <c r="AB44" s="133"/>
      <c r="AC44" s="133"/>
      <c r="AD44" s="133"/>
      <c r="AE44" s="133"/>
      <c r="AF44" s="133"/>
      <c r="AG44" s="133"/>
      <c r="AH44" s="133"/>
      <c r="AI44" s="133"/>
      <c r="AJ44" s="133"/>
      <c r="AK44" s="101"/>
    </row>
    <row r="45" spans="4:37">
      <c r="Y45" s="30"/>
      <c r="Z45" s="33"/>
      <c r="AA45" s="33"/>
      <c r="AB45" s="33"/>
      <c r="AC45" s="33"/>
      <c r="AD45" s="33"/>
      <c r="AE45" s="33"/>
      <c r="AF45" s="33"/>
      <c r="AG45" s="33"/>
      <c r="AH45" s="33"/>
      <c r="AI45" s="33"/>
      <c r="AJ45" s="33"/>
      <c r="AK45" s="30"/>
    </row>
    <row r="46" spans="4:37">
      <c r="Y46" s="30"/>
      <c r="Z46" s="99" t="s">
        <v>316</v>
      </c>
      <c r="AA46" s="33"/>
      <c r="AB46" s="33"/>
      <c r="AC46" s="33"/>
      <c r="AD46" s="33"/>
      <c r="AE46" s="33"/>
      <c r="AF46" s="33"/>
      <c r="AG46" s="33"/>
      <c r="AH46" s="33"/>
      <c r="AI46" s="33"/>
      <c r="AJ46" s="33"/>
      <c r="AK46" s="30"/>
    </row>
    <row r="47" spans="4:37" ht="12.75" customHeight="1">
      <c r="Y47" s="30"/>
      <c r="Z47" s="133" t="str">
        <f ca="1">Standaardtekst!J6</f>
        <v>Es wurde eine falsche Antwort in Abschnitt 4 gegeben.</v>
      </c>
      <c r="AA47" s="133"/>
      <c r="AB47" s="133"/>
      <c r="AC47" s="133"/>
      <c r="AD47" s="133"/>
      <c r="AE47" s="133"/>
      <c r="AF47" s="133"/>
      <c r="AG47" s="133"/>
      <c r="AH47" s="133"/>
      <c r="AI47" s="133"/>
      <c r="AJ47" s="133"/>
      <c r="AK47" s="30"/>
    </row>
    <row r="48" spans="4:37">
      <c r="Y48" s="30"/>
      <c r="Z48" s="133"/>
      <c r="AA48" s="133"/>
      <c r="AB48" s="133"/>
      <c r="AC48" s="133"/>
      <c r="AD48" s="133"/>
      <c r="AE48" s="133"/>
      <c r="AF48" s="133"/>
      <c r="AG48" s="133"/>
      <c r="AH48" s="133"/>
      <c r="AI48" s="133"/>
      <c r="AJ48" s="133"/>
      <c r="AK48" s="30"/>
    </row>
    <row r="49" spans="25:37">
      <c r="Y49" s="30"/>
      <c r="Z49" s="133"/>
      <c r="AA49" s="133"/>
      <c r="AB49" s="133"/>
      <c r="AC49" s="133"/>
      <c r="AD49" s="133"/>
      <c r="AE49" s="133"/>
      <c r="AF49" s="133"/>
      <c r="AG49" s="133"/>
      <c r="AH49" s="133"/>
      <c r="AI49" s="133"/>
      <c r="AJ49" s="133"/>
      <c r="AK49" s="30"/>
    </row>
    <row r="50" spans="25:37">
      <c r="Y50" s="30"/>
      <c r="Z50" s="133"/>
      <c r="AA50" s="133"/>
      <c r="AB50" s="133"/>
      <c r="AC50" s="133"/>
      <c r="AD50" s="133"/>
      <c r="AE50" s="133"/>
      <c r="AF50" s="133"/>
      <c r="AG50" s="133"/>
      <c r="AH50" s="133"/>
      <c r="AI50" s="133"/>
      <c r="AJ50" s="133"/>
      <c r="AK50" s="30"/>
    </row>
    <row r="51" spans="25:37">
      <c r="Y51" s="30"/>
      <c r="Z51" s="133"/>
      <c r="AA51" s="133"/>
      <c r="AB51" s="133"/>
      <c r="AC51" s="133"/>
      <c r="AD51" s="133"/>
      <c r="AE51" s="133"/>
      <c r="AF51" s="133"/>
      <c r="AG51" s="133"/>
      <c r="AH51" s="133"/>
      <c r="AI51" s="133"/>
      <c r="AJ51" s="133"/>
      <c r="AK51" s="30"/>
    </row>
    <row r="52" spans="25:37">
      <c r="Y52" s="30"/>
      <c r="Z52" s="133"/>
      <c r="AA52" s="133"/>
      <c r="AB52" s="133"/>
      <c r="AC52" s="133"/>
      <c r="AD52" s="133"/>
      <c r="AE52" s="133"/>
      <c r="AF52" s="133"/>
      <c r="AG52" s="133"/>
      <c r="AH52" s="133"/>
      <c r="AI52" s="133"/>
      <c r="AJ52" s="133"/>
      <c r="AK52" s="30"/>
    </row>
    <row r="53" spans="25:37">
      <c r="Y53" s="30"/>
      <c r="Z53" s="133"/>
      <c r="AA53" s="133"/>
      <c r="AB53" s="133"/>
      <c r="AC53" s="133"/>
      <c r="AD53" s="133"/>
      <c r="AE53" s="133"/>
      <c r="AF53" s="133"/>
      <c r="AG53" s="133"/>
      <c r="AH53" s="133"/>
      <c r="AI53" s="133"/>
      <c r="AJ53" s="133"/>
      <c r="AK53" s="30"/>
    </row>
    <row r="54" spans="25:37">
      <c r="Y54" s="30"/>
      <c r="Z54" s="133"/>
      <c r="AA54" s="133"/>
      <c r="AB54" s="133"/>
      <c r="AC54" s="133"/>
      <c r="AD54" s="133"/>
      <c r="AE54" s="133"/>
      <c r="AF54" s="133"/>
      <c r="AG54" s="133"/>
      <c r="AH54" s="133"/>
      <c r="AI54" s="133"/>
      <c r="AJ54" s="133"/>
      <c r="AK54" s="30"/>
    </row>
    <row r="55" spans="25:37">
      <c r="Y55" s="30"/>
      <c r="Z55" s="133"/>
      <c r="AA55" s="133"/>
      <c r="AB55" s="133"/>
      <c r="AC55" s="133"/>
      <c r="AD55" s="133"/>
      <c r="AE55" s="133"/>
      <c r="AF55" s="133"/>
      <c r="AG55" s="133"/>
      <c r="AH55" s="133"/>
      <c r="AI55" s="133"/>
      <c r="AJ55" s="133"/>
      <c r="AK55" s="30"/>
    </row>
    <row r="56" spans="25:37">
      <c r="Y56" s="30"/>
      <c r="Z56" s="33"/>
      <c r="AA56" s="33"/>
      <c r="AB56" s="33"/>
      <c r="AC56" s="33"/>
      <c r="AD56" s="33"/>
      <c r="AE56" s="33"/>
      <c r="AF56" s="33"/>
      <c r="AG56" s="33"/>
      <c r="AH56" s="33"/>
      <c r="AI56" s="33"/>
      <c r="AJ56" s="33"/>
      <c r="AK56" s="30"/>
    </row>
    <row r="57" spans="25:37">
      <c r="Y57" s="30"/>
      <c r="Z57" s="99" t="s">
        <v>317</v>
      </c>
      <c r="AA57" s="33"/>
      <c r="AB57" s="33"/>
      <c r="AC57" s="33"/>
      <c r="AD57" s="33"/>
      <c r="AE57" s="33"/>
      <c r="AF57" s="33"/>
      <c r="AG57" s="33"/>
      <c r="AH57" s="33"/>
      <c r="AI57" s="33"/>
      <c r="AJ57" s="33"/>
      <c r="AK57" s="30"/>
    </row>
    <row r="58" spans="25:37" ht="12.75" customHeight="1">
      <c r="Y58" s="30"/>
      <c r="Z58" s="133" t="str">
        <f ca="1">Standaardtekst!J7</f>
        <v>Es wurde eine falsche Antwort in Abschnitt 5 gegeben.</v>
      </c>
      <c r="AA58" s="133"/>
      <c r="AB58" s="133"/>
      <c r="AC58" s="133"/>
      <c r="AD58" s="133"/>
      <c r="AE58" s="133"/>
      <c r="AF58" s="133"/>
      <c r="AG58" s="133"/>
      <c r="AH58" s="133"/>
      <c r="AI58" s="133"/>
      <c r="AJ58" s="133"/>
      <c r="AK58" s="30"/>
    </row>
    <row r="59" spans="25:37">
      <c r="Y59" s="30"/>
      <c r="Z59" s="133"/>
      <c r="AA59" s="133"/>
      <c r="AB59" s="133"/>
      <c r="AC59" s="133"/>
      <c r="AD59" s="133"/>
      <c r="AE59" s="133"/>
      <c r="AF59" s="133"/>
      <c r="AG59" s="133"/>
      <c r="AH59" s="133"/>
      <c r="AI59" s="133"/>
      <c r="AJ59" s="133"/>
      <c r="AK59" s="30"/>
    </row>
    <row r="60" spans="25:37">
      <c r="Y60" s="30"/>
      <c r="Z60" s="133"/>
      <c r="AA60" s="133"/>
      <c r="AB60" s="133"/>
      <c r="AC60" s="133"/>
      <c r="AD60" s="133"/>
      <c r="AE60" s="133"/>
      <c r="AF60" s="133"/>
      <c r="AG60" s="133"/>
      <c r="AH60" s="133"/>
      <c r="AI60" s="133"/>
      <c r="AJ60" s="133"/>
      <c r="AK60" s="30"/>
    </row>
    <row r="61" spans="25:37">
      <c r="Y61" s="30"/>
      <c r="Z61" s="133"/>
      <c r="AA61" s="133"/>
      <c r="AB61" s="133"/>
      <c r="AC61" s="133"/>
      <c r="AD61" s="133"/>
      <c r="AE61" s="133"/>
      <c r="AF61" s="133"/>
      <c r="AG61" s="133"/>
      <c r="AH61" s="133"/>
      <c r="AI61" s="133"/>
      <c r="AJ61" s="133"/>
      <c r="AK61" s="30"/>
    </row>
    <row r="62" spans="25:37">
      <c r="Y62" s="30"/>
      <c r="Z62" s="133"/>
      <c r="AA62" s="133"/>
      <c r="AB62" s="133"/>
      <c r="AC62" s="133"/>
      <c r="AD62" s="133"/>
      <c r="AE62" s="133"/>
      <c r="AF62" s="133"/>
      <c r="AG62" s="133"/>
      <c r="AH62" s="133"/>
      <c r="AI62" s="133"/>
      <c r="AJ62" s="133"/>
      <c r="AK62" s="30"/>
    </row>
    <row r="63" spans="25:37">
      <c r="Y63" s="30"/>
      <c r="Z63" s="133"/>
      <c r="AA63" s="133"/>
      <c r="AB63" s="133"/>
      <c r="AC63" s="133"/>
      <c r="AD63" s="133"/>
      <c r="AE63" s="133"/>
      <c r="AF63" s="133"/>
      <c r="AG63" s="133"/>
      <c r="AH63" s="133"/>
      <c r="AI63" s="133"/>
      <c r="AJ63" s="133"/>
      <c r="AK63" s="30"/>
    </row>
    <row r="64" spans="25:37">
      <c r="Y64" s="30"/>
      <c r="Z64" s="133"/>
      <c r="AA64" s="133"/>
      <c r="AB64" s="133"/>
      <c r="AC64" s="133"/>
      <c r="AD64" s="133"/>
      <c r="AE64" s="133"/>
      <c r="AF64" s="133"/>
      <c r="AG64" s="133"/>
      <c r="AH64" s="133"/>
      <c r="AI64" s="133"/>
      <c r="AJ64" s="133"/>
      <c r="AK64" s="30"/>
    </row>
    <row r="65" spans="25:37">
      <c r="Y65" s="30"/>
      <c r="Z65" s="133"/>
      <c r="AA65" s="133"/>
      <c r="AB65" s="133"/>
      <c r="AC65" s="133"/>
      <c r="AD65" s="133"/>
      <c r="AE65" s="133"/>
      <c r="AF65" s="133"/>
      <c r="AG65" s="133"/>
      <c r="AH65" s="133"/>
      <c r="AI65" s="133"/>
      <c r="AJ65" s="133"/>
      <c r="AK65" s="30"/>
    </row>
    <row r="66" spans="25:37">
      <c r="Y66" s="30"/>
      <c r="Z66" s="133"/>
      <c r="AA66" s="133"/>
      <c r="AB66" s="133"/>
      <c r="AC66" s="133"/>
      <c r="AD66" s="133"/>
      <c r="AE66" s="133"/>
      <c r="AF66" s="133"/>
      <c r="AG66" s="133"/>
      <c r="AH66" s="133"/>
      <c r="AI66" s="133"/>
      <c r="AJ66" s="133"/>
      <c r="AK66" s="30"/>
    </row>
    <row r="67" spans="25:37">
      <c r="Y67" s="30"/>
      <c r="Z67" s="133"/>
      <c r="AA67" s="133"/>
      <c r="AB67" s="133"/>
      <c r="AC67" s="133"/>
      <c r="AD67" s="133"/>
      <c r="AE67" s="133"/>
      <c r="AF67" s="133"/>
      <c r="AG67" s="133"/>
      <c r="AH67" s="133"/>
      <c r="AI67" s="133"/>
      <c r="AJ67" s="133"/>
      <c r="AK67" s="30"/>
    </row>
    <row r="68" spans="25:37">
      <c r="Y68" s="30"/>
      <c r="Z68" s="33"/>
      <c r="AA68" s="33"/>
      <c r="AB68" s="33"/>
      <c r="AC68" s="33"/>
      <c r="AD68" s="33"/>
      <c r="AE68" s="33"/>
      <c r="AF68" s="33"/>
      <c r="AG68" s="33"/>
      <c r="AH68" s="33"/>
      <c r="AI68" s="33"/>
      <c r="AJ68" s="33"/>
      <c r="AK68" s="30"/>
    </row>
  </sheetData>
  <sheetProtection algorithmName="SHA-512" hashValue="Kfa4d2kRLXKotuJIxmYp2amFBpWhP3yil+DfWmQmF2buZglrDcqTvI4V9YBaS3tNMmD1pyJduNLNDrEczmbojA==" saltValue="QQP/NhyHXyU2mzoSO4ufZg==" spinCount="100000" sheet="1" objects="1" scenarios="1" selectLockedCells="1" selectUnlockedCells="1"/>
  <mergeCells count="54">
    <mergeCell ref="Z58:AJ67"/>
    <mergeCell ref="B12:C13"/>
    <mergeCell ref="L5:L9"/>
    <mergeCell ref="J11:N15"/>
    <mergeCell ref="V31:X32"/>
    <mergeCell ref="U25:X26"/>
    <mergeCell ref="T19:X20"/>
    <mergeCell ref="R13:X14"/>
    <mergeCell ref="P7:X8"/>
    <mergeCell ref="L17:L21"/>
    <mergeCell ref="M17:M21"/>
    <mergeCell ref="N17:N21"/>
    <mergeCell ref="O17:O21"/>
    <mergeCell ref="P17:P21"/>
    <mergeCell ref="Q23:Q27"/>
    <mergeCell ref="L23:L27"/>
    <mergeCell ref="M23:M27"/>
    <mergeCell ref="N23:N27"/>
    <mergeCell ref="L29:L33"/>
    <mergeCell ref="M29:M33"/>
    <mergeCell ref="N29:N33"/>
    <mergeCell ref="H17:H21"/>
    <mergeCell ref="I17:I21"/>
    <mergeCell ref="J17:J21"/>
    <mergeCell ref="K17:K21"/>
    <mergeCell ref="I29:I33"/>
    <mergeCell ref="K29:K33"/>
    <mergeCell ref="K23:K27"/>
    <mergeCell ref="G23:G27"/>
    <mergeCell ref="H23:H27"/>
    <mergeCell ref="I23:I27"/>
    <mergeCell ref="J23:J27"/>
    <mergeCell ref="J29:J33"/>
    <mergeCell ref="B22:C23"/>
    <mergeCell ref="P23:P27"/>
    <mergeCell ref="R29:R33"/>
    <mergeCell ref="S29:S33"/>
    <mergeCell ref="T29:T33"/>
    <mergeCell ref="O29:O33"/>
    <mergeCell ref="P29:P33"/>
    <mergeCell ref="Q29:Q33"/>
    <mergeCell ref="R23:R27"/>
    <mergeCell ref="O23:O27"/>
    <mergeCell ref="D29:D33"/>
    <mergeCell ref="E29:E33"/>
    <mergeCell ref="F29:F33"/>
    <mergeCell ref="G29:G33"/>
    <mergeCell ref="H29:H33"/>
    <mergeCell ref="F23:F27"/>
    <mergeCell ref="Z6:AJ9"/>
    <mergeCell ref="Z12:AJ20"/>
    <mergeCell ref="Z23:AJ36"/>
    <mergeCell ref="Z39:AJ44"/>
    <mergeCell ref="Z47:AJ55"/>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1" id="{7794E98C-0EEE-48C8-B759-0AB98B236DAC}">
            <xm:f>Werkblad!$N$171&gt;=4.3</xm:f>
            <x14:dxf>
              <fill>
                <patternFill>
                  <bgColor rgb="FF70AD47"/>
                </patternFill>
              </fill>
            </x14:dxf>
          </x14:cfRule>
          <x14:cfRule type="expression" priority="32" id="{569AB979-BA3C-40B3-B7F7-9AFCF4FD2A9D}">
            <xm:f>Werkblad!$N$171&gt;=3.5</xm:f>
            <x14:dxf>
              <fill>
                <patternFill>
                  <bgColor rgb="FFA9D08E"/>
                </patternFill>
              </fill>
            </x14:dxf>
          </x14:cfRule>
          <x14:cfRule type="expression" priority="33" id="{E92DF9AC-F3CD-4A66-BC37-CA95752E9672}">
            <xm:f>Werkblad!$N$171&gt;=2.7</xm:f>
            <x14:dxf>
              <fill>
                <patternFill>
                  <bgColor rgb="FFFFE699"/>
                </patternFill>
              </fill>
            </x14:dxf>
          </x14:cfRule>
          <x14:cfRule type="expression" priority="34" id="{64E35189-7000-4DD6-A13D-ACD8AD6649BD}">
            <xm:f>Werkblad!$N$171&gt;=1.9</xm:f>
            <x14:dxf>
              <fill>
                <patternFill>
                  <bgColor rgb="FFF4B084"/>
                </patternFill>
              </fill>
            </x14:dxf>
          </x14:cfRule>
          <x14:cfRule type="expression" priority="35" id="{EA5CC7FC-9EF6-43D7-BF9D-F302B6B593CB}">
            <xm:f>Werkblad!$N$171&gt;=0</xm:f>
            <x14:dxf>
              <fill>
                <patternFill>
                  <bgColor rgb="FFFF0000"/>
                </patternFill>
              </fill>
            </x14:dxf>
          </x14:cfRule>
          <xm:sqref>D29:T33</xm:sqref>
        </x14:conditionalFormatting>
        <x14:conditionalFormatting xmlns:xm="http://schemas.microsoft.com/office/excel/2006/main">
          <x14:cfRule type="expression" priority="11" id="{9C0D3541-AAE3-4BDA-8DD5-CE2E09C8955E}">
            <xm:f>Werkblad!$N$172&gt;=4.3</xm:f>
            <x14:dxf>
              <fill>
                <patternFill>
                  <bgColor rgb="FF70AD47"/>
                </patternFill>
              </fill>
            </x14:dxf>
          </x14:cfRule>
          <x14:cfRule type="expression" priority="12" id="{A16056B1-7393-4BA2-91AE-8E7DA08EF097}">
            <xm:f>Werkblad!$N$172&gt;=3.5</xm:f>
            <x14:dxf>
              <fill>
                <patternFill>
                  <bgColor rgb="FFA9D08E"/>
                </patternFill>
              </fill>
            </x14:dxf>
          </x14:cfRule>
          <x14:cfRule type="expression" priority="13" id="{66D8ABBA-86A1-4EE6-8E6A-89F79AB4E09A}">
            <xm:f>Werkblad!$N$172&gt;=2.7</xm:f>
            <x14:dxf>
              <fill>
                <patternFill>
                  <bgColor rgb="FFFFE699"/>
                </patternFill>
              </fill>
            </x14:dxf>
          </x14:cfRule>
          <x14:cfRule type="expression" priority="14" id="{3117EBA9-5CD9-476E-996B-41A4C718ACB6}">
            <xm:f>Werkblad!$N$172&gt;=1.9</xm:f>
            <x14:dxf>
              <fill>
                <patternFill>
                  <bgColor rgb="FFF4B084"/>
                </patternFill>
              </fill>
            </x14:dxf>
          </x14:cfRule>
          <x14:cfRule type="expression" priority="15" id="{C9DE1274-115F-43BC-929B-82AD70027213}">
            <xm:f>Werkblad!$N$172&gt;=0</xm:f>
            <x14:dxf>
              <fill>
                <patternFill>
                  <bgColor rgb="FFFF0000"/>
                </patternFill>
              </fill>
            </x14:dxf>
          </x14:cfRule>
          <xm:sqref>F23:R27</xm:sqref>
        </x14:conditionalFormatting>
        <x14:conditionalFormatting xmlns:xm="http://schemas.microsoft.com/office/excel/2006/main">
          <x14:cfRule type="expression" priority="16" id="{A42BCC5C-5B03-4B89-8355-DCFAFAD281C6}">
            <xm:f>Werkblad!$N$173&gt;=4.3</xm:f>
            <x14:dxf>
              <fill>
                <patternFill>
                  <bgColor rgb="FF70AD47"/>
                </patternFill>
              </fill>
            </x14:dxf>
          </x14:cfRule>
          <x14:cfRule type="expression" priority="17" id="{4122C135-25FF-4C01-8564-1952D0EB6DA3}">
            <xm:f>Werkblad!$N$173&gt;=3.5</xm:f>
            <x14:dxf>
              <fill>
                <patternFill>
                  <bgColor rgb="FFA9D08E"/>
                </patternFill>
              </fill>
            </x14:dxf>
          </x14:cfRule>
          <x14:cfRule type="expression" priority="18" id="{DF23FDC5-178D-4FD9-BA4D-48D321E9232F}">
            <xm:f>Werkblad!$N$173&gt;=2.7</xm:f>
            <x14:dxf>
              <fill>
                <patternFill>
                  <bgColor rgb="FFFFE699"/>
                </patternFill>
              </fill>
            </x14:dxf>
          </x14:cfRule>
          <x14:cfRule type="expression" priority="19" id="{F800433B-A3F7-4888-9988-0C80B868946A}">
            <xm:f>Werkblad!$N$173&gt;=1.9</xm:f>
            <x14:dxf>
              <fill>
                <patternFill>
                  <bgColor rgb="FFF4B084"/>
                </patternFill>
              </fill>
            </x14:dxf>
          </x14:cfRule>
          <x14:cfRule type="expression" priority="20" id="{3203546E-CA78-4878-98FD-96E83D1BFCCF}">
            <xm:f>Werkblad!$N$173&gt;=0</xm:f>
            <x14:dxf>
              <fill>
                <patternFill>
                  <bgColor rgb="FFFF0000"/>
                </patternFill>
              </fill>
            </x14:dxf>
          </x14:cfRule>
          <xm:sqref>H17:P21</xm:sqref>
        </x14:conditionalFormatting>
        <x14:conditionalFormatting xmlns:xm="http://schemas.microsoft.com/office/excel/2006/main">
          <x14:cfRule type="expression" priority="21" id="{8C977BC3-E218-4473-A22E-B0F3F9E66541}">
            <xm:f>Werkblad!$N$174&gt;=4.3</xm:f>
            <x14:dxf>
              <fill>
                <patternFill>
                  <bgColor rgb="FF70AD47"/>
                </patternFill>
              </fill>
            </x14:dxf>
          </x14:cfRule>
          <x14:cfRule type="expression" priority="22" id="{EAAC59A9-91A2-41AC-903D-5F5D35B8E441}">
            <xm:f>Werkblad!$N$174&gt;=3.5</xm:f>
            <x14:dxf>
              <fill>
                <patternFill>
                  <bgColor rgb="FFA9D08E"/>
                </patternFill>
              </fill>
            </x14:dxf>
          </x14:cfRule>
          <x14:cfRule type="expression" priority="23" id="{7DD06046-2059-44A6-A962-75E691BE5B06}">
            <xm:f>Werkblad!$N$174&gt;=2.7</xm:f>
            <x14:dxf>
              <fill>
                <patternFill>
                  <bgColor rgb="FFFFE699"/>
                </patternFill>
              </fill>
            </x14:dxf>
          </x14:cfRule>
          <x14:cfRule type="expression" priority="24" id="{53CC39B0-5480-4185-BC78-30D815638125}">
            <xm:f>Werkblad!$N$174&gt;=1.9</xm:f>
            <x14:dxf>
              <fill>
                <patternFill>
                  <bgColor rgb="FFF4B084"/>
                </patternFill>
              </fill>
            </x14:dxf>
          </x14:cfRule>
          <x14:cfRule type="expression" priority="25" id="{A274CB5C-0703-4CE6-A81A-0FE678192BD9}">
            <xm:f>Werkblad!$N$174&gt;=0</xm:f>
            <x14:dxf>
              <fill>
                <patternFill>
                  <bgColor rgb="FFFF0000"/>
                </patternFill>
              </fill>
            </x14:dxf>
          </x14:cfRule>
          <xm:sqref>J11</xm:sqref>
        </x14:conditionalFormatting>
        <x14:conditionalFormatting xmlns:xm="http://schemas.microsoft.com/office/excel/2006/main">
          <x14:cfRule type="expression" priority="26" id="{650805CC-7F4B-459F-881A-1B976230517F}">
            <xm:f>Werkblad!$N$175&gt;=4.3</xm:f>
            <x14:dxf>
              <fill>
                <patternFill>
                  <bgColor rgb="FF70AD47"/>
                </patternFill>
              </fill>
            </x14:dxf>
          </x14:cfRule>
          <x14:cfRule type="expression" priority="27" id="{BD162EFD-9F67-4F44-B00C-49973525B97D}">
            <xm:f>Werkblad!$N$175&gt;=3.5</xm:f>
            <x14:dxf>
              <fill>
                <patternFill>
                  <bgColor rgb="FFA9D08E"/>
                </patternFill>
              </fill>
            </x14:dxf>
          </x14:cfRule>
          <x14:cfRule type="expression" priority="28" id="{76552F70-D8C5-4BA3-B157-833A58093539}">
            <xm:f>Werkblad!$N$175&gt;=2.7</xm:f>
            <x14:dxf>
              <fill>
                <patternFill>
                  <bgColor rgb="FFFFE699"/>
                </patternFill>
              </fill>
            </x14:dxf>
          </x14:cfRule>
          <x14:cfRule type="expression" priority="29" id="{491DC98C-692F-4C3D-9039-717CE6C1BB0B}">
            <xm:f>Werkblad!$N$175&gt;=1.9</xm:f>
            <x14:dxf>
              <fill>
                <patternFill>
                  <bgColor rgb="FFF4B084"/>
                </patternFill>
              </fill>
            </x14:dxf>
          </x14:cfRule>
          <x14:cfRule type="expression" priority="30" id="{FF282340-A025-4A5C-A302-9B5F356A30C3}">
            <xm:f>Werkblad!$N$175&gt;=0</xm:f>
            <x14:dxf>
              <fill>
                <patternFill>
                  <bgColor rgb="FFFF0000"/>
                </patternFill>
              </fill>
            </x14:dxf>
          </x14:cfRule>
          <xm:sqref>L5:L9</xm:sqref>
        </x14:conditionalFormatting>
      </x14:conditionalFormattings>
    </ext>
  </extLst>
</worksheet>
</file>

<file path=docMetadata/LabelInfo.xml><?xml version="1.0" encoding="utf-8"?>
<clbl:labelList xmlns:clbl="http://schemas.microsoft.com/office/2020/mipLabelMetadata">
  <clbl:label id="{07174a57-6158-4475-9f62-9d79dd63f0d3}" enabled="1" method="Standard" siteId="{b80d895d-b11e-4195-a87a-5a846c60401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3</vt:i4>
      </vt:variant>
    </vt:vector>
  </HeadingPairs>
  <TitlesOfParts>
    <vt:vector size="3" baseType="lpstr">
      <vt:lpstr>Anleitung</vt:lpstr>
      <vt:lpstr>Eingabeblatt</vt:lpstr>
      <vt:lpstr>Ergebnis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van Sluijs</dc:creator>
  <cp:lastModifiedBy>Geert-Jan Wolters</cp:lastModifiedBy>
  <dcterms:created xsi:type="dcterms:W3CDTF">2022-03-21T13:06:02Z</dcterms:created>
  <dcterms:modified xsi:type="dcterms:W3CDTF">2023-08-14T07:47:38Z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7174a57-6158-4475-9f62-9d79dd63f0d3_Enabled">
    <vt:lpwstr>true</vt:lpwstr>
  </property>
  <property fmtid="{D5CDD505-2E9C-101B-9397-08002B2CF9AE}" pid="3" name="MSIP_Label_07174a57-6158-4475-9f62-9d79dd63f0d3_SetDate">
    <vt:lpwstr>2022-04-01T11:46:13Z</vt:lpwstr>
  </property>
  <property fmtid="{D5CDD505-2E9C-101B-9397-08002B2CF9AE}" pid="4" name="MSIP_Label_07174a57-6158-4475-9f62-9d79dd63f0d3_Method">
    <vt:lpwstr>Standard</vt:lpwstr>
  </property>
  <property fmtid="{D5CDD505-2E9C-101B-9397-08002B2CF9AE}" pid="5" name="MSIP_Label_07174a57-6158-4475-9f62-9d79dd63f0d3_Name">
    <vt:lpwstr>Bedrijfsvertrouwelijk</vt:lpwstr>
  </property>
  <property fmtid="{D5CDD505-2E9C-101B-9397-08002B2CF9AE}" pid="6" name="MSIP_Label_07174a57-6158-4475-9f62-9d79dd63f0d3_SiteId">
    <vt:lpwstr>b80d895d-b11e-4195-a87a-5a846c60401a</vt:lpwstr>
  </property>
  <property fmtid="{D5CDD505-2E9C-101B-9397-08002B2CF9AE}" pid="7" name="MSIP_Label_07174a57-6158-4475-9f62-9d79dd63f0d3_ActionId">
    <vt:lpwstr>b12798c1-3d97-4ffa-9a92-f7b3f8bb9b2c</vt:lpwstr>
  </property>
  <property fmtid="{D5CDD505-2E9C-101B-9397-08002B2CF9AE}" pid="8" name="MSIP_Label_07174a57-6158-4475-9f62-9d79dd63f0d3_ContentBits">
    <vt:lpwstr>0</vt:lpwstr>
  </property>
</Properties>
</file>